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9" firstSheet="11" activeTab="14"/>
  </bookViews>
  <sheets>
    <sheet name="0000000" sheetId="1" state="veryHidden" r:id="rId1"/>
    <sheet name="附件一" sheetId="2" r:id="rId2"/>
    <sheet name="2023一般收入" sheetId="3" r:id="rId3"/>
    <sheet name="2023一般支出" sheetId="4" r:id="rId4"/>
    <sheet name="2023基金收入" sheetId="5" r:id="rId5"/>
    <sheet name="2023基金支出" sheetId="6" r:id="rId6"/>
    <sheet name="2023地方国有资本经营预算执行表" sheetId="7" r:id="rId7"/>
    <sheet name="2023社保基金预算执行表" sheetId="8" r:id="rId8"/>
    <sheet name="2023债务情况表 " sheetId="9" r:id="rId9"/>
    <sheet name="附件二" sheetId="10" r:id="rId10"/>
    <sheet name="2024一般收入" sheetId="11" r:id="rId11"/>
    <sheet name="2024一般支出（功能科目）" sheetId="12" r:id="rId12"/>
    <sheet name="2024一般支出（政府经济分类）" sheetId="13" r:id="rId13"/>
    <sheet name="2024县级“三保”支出需求情况表 " sheetId="14" r:id="rId14"/>
    <sheet name="2024县级“三保”支出预算汇总表" sheetId="15" r:id="rId15"/>
    <sheet name="2024县级“三保”支出预算财力安排情况表" sheetId="16" r:id="rId16"/>
    <sheet name="2024基金收入" sheetId="17" r:id="rId17"/>
    <sheet name="2024基金支出" sheetId="18" r:id="rId18"/>
    <sheet name="2024国有资本经营预算表 " sheetId="19" r:id="rId19"/>
    <sheet name="2024社保基金预算表"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xlnm.Print_Area" localSheetId="4">'2023基金收入'!$A$1:$F$13</definedName>
    <definedName name="_xlnm.Print_Area" localSheetId="5">'2023基金支出'!$A$1:$G$20</definedName>
    <definedName name="_xlnm.Print_Area" localSheetId="2">'2023一般收入'!$A$1:$H$32</definedName>
    <definedName name="_xlnm.Print_Area" localSheetId="3">'2023一般支出'!$A$1:$H$29</definedName>
    <definedName name="_xlnm.Print_Area" localSheetId="16">'2024基金收入'!$A$1:$E$13</definedName>
    <definedName name="_xlnm.Print_Area" localSheetId="17">'2024基金支出'!$A$1:$I$17</definedName>
    <definedName name="_xlnm.Print_Area" localSheetId="10">'2024一般收入'!$A$1:$E$32</definedName>
    <definedName name="_xlnm.Print_Area" localSheetId="11">'2024一般支出（功能科目）'!$A$1:$I$32</definedName>
    <definedName name="_xlnm.Print_Area" localSheetId="9">'附件二'!$A$1:$B$28</definedName>
    <definedName name="_xlnm.Print_Area" localSheetId="1">'附件一'!$A$1:$C$23</definedName>
    <definedName name="_xlnm.Print_Titles" localSheetId="4">'2023基金收入'!$1:$4</definedName>
    <definedName name="_xlnm.Print_Titles" localSheetId="5">'2023基金支出'!$1:$4</definedName>
    <definedName name="_xlnm.Print_Titles" localSheetId="2">'2023一般收入'!$1:$4</definedName>
    <definedName name="_xlnm.Print_Titles" localSheetId="16">'2024基金收入'!$1:$4</definedName>
    <definedName name="_xlnm.Print_Titles" localSheetId="17">'2024基金支出'!$1:$4</definedName>
    <definedName name="_xlnm.Print_Titles" localSheetId="11">'2024一般支出（功能科目）'!$1:$4</definedName>
    <definedName name="_xlnm.Print_Titles">#N/A</definedName>
    <definedName name="收入科目">'[1]收入科目表'!$E$6:$E$45</definedName>
    <definedName name="支出科目">'[1]支出科目表'!$D$6:$D$67</definedName>
    <definedName name="总表">#N/A</definedName>
    <definedName name="_xlnm.Print_Area" localSheetId="18">'2024国有资本经营预算表 '!$A$1:$L$69</definedName>
    <definedName name="_xlnm.Print_Titles" localSheetId="18">'2024国有资本经营预算表 '!$4:$4</definedName>
    <definedName name="_xlnm.Print_Area" localSheetId="6">'2023地方国有资本经营预算执行表'!$A$1:$L$17</definedName>
    <definedName name="_xlnm.Print_Area" localSheetId="7">'2023社保基金预算执行表'!$A$1:$M$12</definedName>
    <definedName name="收入科目" localSheetId="7">'[1]收入科目表'!$E$6:$E$45</definedName>
    <definedName name="支出科目" localSheetId="7">'[1]支出科目表'!$D$6:$D$67</definedName>
    <definedName name="_xlnm.Print_Area" localSheetId="19">'2024社保基金预算表'!$A$1:$J$12</definedName>
    <definedName name="收入科目" localSheetId="19">'[1]收入科目表'!$E$6:$E$45</definedName>
    <definedName name="支出科目" localSheetId="19">'[1]支出科目表'!$D$6:$D$67</definedName>
    <definedName name="_xlnm.Print_Area" localSheetId="8">'2023债务情况表 '!$A$1:$C$60</definedName>
    <definedName name="_xlnm.Print_Titles" localSheetId="8">'2023债务情况表 '!$4:$4</definedName>
    <definedName name="_xlnm.Print_Area" localSheetId="12">'2024一般支出（政府经济分类）'!$A$1:$C$72</definedName>
    <definedName name="_xlnm.Print_Titles" localSheetId="12">'2024一般支出（政府经济分类）'!$4:$4</definedName>
    <definedName name="_xlnm.Print_Area" localSheetId="13">'2024县级“三保”支出需求情况表 '!$A$1:$E$57</definedName>
    <definedName name="_xlnm.Print_Titles" localSheetId="13">'2024县级“三保”支出需求情况表 '!$4:$4</definedName>
    <definedName name="收入科目" localSheetId="13">'[1]收入科目表'!$E$6:$E$45</definedName>
    <definedName name="支出科目" localSheetId="13">'[1]支出科目表'!$D$6:$D$67</definedName>
    <definedName name="_xlnm.Print_Area" localSheetId="14">'2024县级“三保”支出预算汇总表'!$A$1:$D$59</definedName>
    <definedName name="_xlnm.Print_Titles" localSheetId="14">'2024县级“三保”支出预算汇总表'!$4:$4</definedName>
    <definedName name="收入科目" localSheetId="14">'[1]收入科目表'!$E$6:$E$45</definedName>
    <definedName name="支出科目" localSheetId="14">'[1]支出科目表'!$D$6:$D$67</definedName>
    <definedName name="_xlnm.Print_Area" localSheetId="15">'2024县级“三保”支出预算财力安排情况表'!$A$1:$K$60</definedName>
    <definedName name="_xlnm.Print_Titles" localSheetId="15">'2024县级“三保”支出预算财力安排情况表'!$4:$5</definedName>
    <definedName name="收入科目" localSheetId="15">'[1]收入科目表'!$E$6:$E$45</definedName>
    <definedName name="支出科目" localSheetId="15">'[1]支出科目表'!$D$6:$D$67</definedName>
  </definedNames>
  <calcPr fullCalcOnLoad="1" fullPrecision="0"/>
</workbook>
</file>

<file path=xl/comments19.xml><?xml version="1.0" encoding="utf-8"?>
<comments xmlns="http://schemas.openxmlformats.org/spreadsheetml/2006/main">
  <authors>
    <author>Administrator</author>
  </authors>
  <commentList>
    <comment ref="D37" authorId="0">
      <text>
        <r>
          <rPr>
            <b/>
            <sz val="9"/>
            <rFont val="宋体"/>
            <family val="0"/>
          </rPr>
          <t>Administrator:</t>
        </r>
        <r>
          <rPr>
            <sz val="9"/>
            <rFont val="宋体"/>
            <family val="0"/>
          </rPr>
          <t xml:space="preserve">
取整，加0.26</t>
        </r>
      </text>
    </comment>
  </commentList>
</comments>
</file>

<file path=xl/sharedStrings.xml><?xml version="1.0" encoding="utf-8"?>
<sst xmlns="http://schemas.openxmlformats.org/spreadsheetml/2006/main" count="1079" uniqueCount="528">
  <si>
    <t>附件一</t>
  </si>
  <si>
    <t xml:space="preserve">  永泰县2023年预算执行情况表目录</t>
  </si>
  <si>
    <t>　　1．永泰县2023年一般公共预算收入执行情况表</t>
  </si>
  <si>
    <t>　　2．永泰县2023年一般公共预算支出执行情况表</t>
  </si>
  <si>
    <t>　　3．永泰县2023年基金预算收入执行情况表</t>
  </si>
  <si>
    <t>　　4．永泰县2023年基金预算支出执行情况表</t>
  </si>
  <si>
    <t>　　5．永泰县2023年国有资本经营预算执行情况表</t>
  </si>
  <si>
    <t>　　6．永泰县2023年社保基金预算执行情况表</t>
  </si>
  <si>
    <t>　　7．永泰县2023年地方政府债务情况表</t>
  </si>
  <si>
    <t>表1</t>
  </si>
  <si>
    <t>永泰县2023年一般公共预算收入执行情况表</t>
  </si>
  <si>
    <t>单位：万元</t>
  </si>
  <si>
    <t>项    目</t>
  </si>
  <si>
    <t>2023年    预算数</t>
  </si>
  <si>
    <t>2023年1-11月完成数</t>
  </si>
  <si>
    <t>2023年12月预计数</t>
  </si>
  <si>
    <t>2023年预计完成数</t>
  </si>
  <si>
    <t>上年
完成数</t>
  </si>
  <si>
    <t>增长%</t>
  </si>
  <si>
    <t>金额</t>
  </si>
  <si>
    <t>完成%</t>
  </si>
  <si>
    <t xml:space="preserve">一、地方一般公共预算收入 </t>
  </si>
  <si>
    <t>1、税收收入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</si>
  <si>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</si>
  <si>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</si>
  <si>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</si>
  <si>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</si>
  <si>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</si>
  <si>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</si>
  <si>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</si>
  <si>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</si>
  <si>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</si>
  <si>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</si>
  <si>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</si>
  <si>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</si>
  <si>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环境保护税</t>
  </si>
  <si>
    <t>其他税收收入</t>
  </si>
  <si>
    <t>2、非税收入</t>
  </si>
  <si>
    <t>专项收入</t>
  </si>
  <si>
    <t>行政事业性收费收入</t>
  </si>
  <si>
    <t>罚没收入</t>
  </si>
  <si>
    <t>国有资本经营收入</t>
  </si>
  <si>
    <t>国有资源（资产）有偿使用收入</t>
  </si>
  <si>
    <t>捐赠收入</t>
  </si>
  <si>
    <t>政府住房基金收入</t>
  </si>
  <si>
    <t>其他收入</t>
  </si>
  <si>
    <t>二、中央一般公共预算收入</t>
  </si>
  <si>
    <t>三、一般公共预算总收入</t>
  </si>
  <si>
    <t>23年预算数</t>
  </si>
  <si>
    <t>2023年</t>
  </si>
  <si>
    <t>预计完成数</t>
  </si>
  <si>
    <t>　　　其中：教育费附加收入</t>
  </si>
  <si>
    <t>从地方土地出让收益计提的教育资金收入</t>
  </si>
  <si>
    <t>农田水利建设资金收入</t>
  </si>
  <si>
    <t>残疾人就业保障金收入</t>
  </si>
  <si>
    <t>森林植被恢复费收入</t>
  </si>
  <si>
    <t>表2</t>
  </si>
  <si>
    <t>永泰县2023年一般公共预算支出执行情况表</t>
  </si>
  <si>
    <t>2022年
支出数　</t>
  </si>
  <si>
    <t>2023年1-11月支出数　</t>
  </si>
  <si>
    <t>2023年12月
预计支出数　</t>
  </si>
  <si>
    <t>2023年预计</t>
  </si>
  <si>
    <t>增减说明</t>
  </si>
  <si>
    <t>支出数</t>
  </si>
  <si>
    <t>增减额</t>
  </si>
  <si>
    <t>增减%</t>
  </si>
  <si>
    <t>一般公共预算支出合计</t>
  </si>
  <si>
    <t xml:space="preserve">   201一般公共服务支出</t>
  </si>
  <si>
    <t>主要是压减一般性支出</t>
  </si>
  <si>
    <t xml:space="preserve">   203国防支出</t>
  </si>
  <si>
    <t>主要是压减工作专项经费</t>
  </si>
  <si>
    <t>八项支出</t>
  </si>
  <si>
    <t xml:space="preserve">   204公共安全支出</t>
  </si>
  <si>
    <t xml:space="preserve">   205教育支出</t>
  </si>
  <si>
    <t>主要是规范津补贴增加的支出</t>
  </si>
  <si>
    <t>民生支出</t>
  </si>
  <si>
    <t xml:space="preserve">   206科学技术支出</t>
  </si>
  <si>
    <t>主要是上级补助减少</t>
  </si>
  <si>
    <t xml:space="preserve">   207文化旅游体育与传媒支出</t>
  </si>
  <si>
    <t xml:space="preserve">   208社会保障和就业支出</t>
  </si>
  <si>
    <t xml:space="preserve">   210卫生健康支出</t>
  </si>
  <si>
    <t>主要是上级补助增加</t>
  </si>
  <si>
    <t xml:space="preserve">   211节能环保支出</t>
  </si>
  <si>
    <t xml:space="preserve">   212城乡社区支出</t>
  </si>
  <si>
    <t>主要是项目建设减少</t>
  </si>
  <si>
    <t xml:space="preserve">   213农林水支出</t>
  </si>
  <si>
    <t xml:space="preserve">   214交通运输支出</t>
  </si>
  <si>
    <t xml:space="preserve">   215资源勘探信息等支出</t>
  </si>
  <si>
    <t xml:space="preserve">   216商业服务业等支出</t>
  </si>
  <si>
    <t>主要是企业扶持无财力安排减少的支出</t>
  </si>
  <si>
    <t xml:space="preserve">   217金融支出</t>
  </si>
  <si>
    <t xml:space="preserve">   219援助其他地区支出</t>
  </si>
  <si>
    <t xml:space="preserve">   220自然资源海洋气象等支出</t>
  </si>
  <si>
    <t xml:space="preserve">   221住房保障支出</t>
  </si>
  <si>
    <t xml:space="preserve">   222粮油物资储备支出</t>
  </si>
  <si>
    <t xml:space="preserve">   224灾害防治及应急管理支出</t>
  </si>
  <si>
    <t xml:space="preserve">   229其他支出</t>
  </si>
  <si>
    <t xml:space="preserve">   232债务付息支出</t>
  </si>
  <si>
    <t>主要是付息支出增加</t>
  </si>
  <si>
    <t xml:space="preserve">   233债务发行费用支出</t>
  </si>
  <si>
    <t>主要是债券发行量减少</t>
  </si>
  <si>
    <t>表3</t>
  </si>
  <si>
    <t>永泰县2023年基金预算收入执行情况表</t>
  </si>
  <si>
    <t>2023年   预算数</t>
  </si>
  <si>
    <t>上年
同期</t>
  </si>
  <si>
    <t>增长
（%）</t>
  </si>
  <si>
    <t>完成
（%）</t>
  </si>
  <si>
    <t>一、政府性基金收入</t>
  </si>
  <si>
    <t>国有土地使用权出让金收入</t>
  </si>
  <si>
    <t>国有土地收益基金收入</t>
  </si>
  <si>
    <t>农业土地开发资金收入</t>
  </si>
  <si>
    <t>城市基础设施配套费收入</t>
  </si>
  <si>
    <t>污水处理费收入</t>
  </si>
  <si>
    <t>彩票公益金收入</t>
  </si>
  <si>
    <t>其他政府性基金收入</t>
  </si>
  <si>
    <t>表4</t>
  </si>
  <si>
    <t>永泰县2023年基金预算支出执行情况表</t>
  </si>
  <si>
    <t>项          目</t>
  </si>
  <si>
    <t>2023年12月预计支出数　</t>
  </si>
  <si>
    <t>一、政府性基金支出合计</t>
  </si>
  <si>
    <t xml:space="preserve"> 20707国家电影事业发展专项资金安排的支出</t>
  </si>
  <si>
    <t xml:space="preserve"> 20822大中型水库移民后期扶持基金支出</t>
  </si>
  <si>
    <t xml:space="preserve"> 20823小型水库移民扶助基金支出</t>
  </si>
  <si>
    <t xml:space="preserve"> 21208国有土地使用权出让收入安排的支出</t>
  </si>
  <si>
    <t xml:space="preserve"> 21210国有土地收益基金支出</t>
  </si>
  <si>
    <t xml:space="preserve"> 21211农业土地开发资金支出</t>
  </si>
  <si>
    <t>21213城市基础设施配套费安排的支出</t>
  </si>
  <si>
    <t>21214污水处理费收入安排的支出</t>
  </si>
  <si>
    <t>21366大中型水库库区基金安排的支出</t>
  </si>
  <si>
    <t>22904其他政府性基金及对应专项债务收入安排的支出</t>
  </si>
  <si>
    <t>22960彩票公益金安排的支出</t>
  </si>
  <si>
    <t>23204地方政府专项债务付息支出</t>
  </si>
  <si>
    <t>23304地方政府专项债务发行费用支出</t>
  </si>
  <si>
    <t>23401基础设施建设（抗疫特别国债安排的支出）</t>
  </si>
  <si>
    <t>表5</t>
  </si>
  <si>
    <t>永泰县2023年国有资本经营预算执行情况表</t>
  </si>
  <si>
    <t>收          入</t>
  </si>
  <si>
    <t>支          出</t>
  </si>
  <si>
    <t>项        目</t>
  </si>
  <si>
    <t>预算数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</si>
  <si>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</si>
  <si>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</si>
  <si>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</si>
  <si>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</si>
  <si>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</si>
  <si>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</si>
  <si>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</si>
  <si>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</si>
  <si>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
经营预算收入</t>
  </si>
  <si>
    <t>五、其他国有资本经营预算支出</t>
  </si>
  <si>
    <t>本年收入合计</t>
  </si>
  <si>
    <t>本年支出合计</t>
  </si>
  <si>
    <t>调出资金</t>
  </si>
  <si>
    <t>上年结转</t>
  </si>
  <si>
    <t>结转下年</t>
  </si>
  <si>
    <t>上级补助</t>
  </si>
  <si>
    <t>收 入 总 计</t>
  </si>
  <si>
    <t>支 出 总 计</t>
  </si>
  <si>
    <t>表6</t>
  </si>
  <si>
    <t>永泰县2023年社保基金预算执行情况表</t>
  </si>
  <si>
    <t>单位:万元</t>
  </si>
  <si>
    <t>险  种</t>
  </si>
  <si>
    <t>2022年
收支结余</t>
  </si>
  <si>
    <t>基金收入预计</t>
  </si>
  <si>
    <t>基金支出预计</t>
  </si>
  <si>
    <t>2023年
收支结余</t>
  </si>
  <si>
    <t>2023年
预算数</t>
  </si>
  <si>
    <t>2023年
完成数</t>
  </si>
  <si>
    <t>完成
％</t>
  </si>
  <si>
    <t>增减
％</t>
  </si>
  <si>
    <t>机关事业单位养老保险基金</t>
  </si>
  <si>
    <t xml:space="preserve">    其中：保险费收入</t>
  </si>
  <si>
    <t xml:space="preserve">          财政补贴收入</t>
  </si>
  <si>
    <t>城乡居民社会养老保险基金</t>
  </si>
  <si>
    <t>合   计</t>
  </si>
  <si>
    <t>表7</t>
  </si>
  <si>
    <t>永泰县2023年地方政府债务情况表</t>
  </si>
  <si>
    <t>项目内容</t>
  </si>
  <si>
    <t>备注</t>
  </si>
  <si>
    <t>一、政府债务余额情况</t>
  </si>
  <si>
    <t>2022年末债务余额</t>
  </si>
  <si>
    <t>因外债利率调整，比上年报告数减少3万元。</t>
  </si>
  <si>
    <t>　其中：政府负有偿还责任的债务</t>
  </si>
  <si>
    <t>　　　　　其中：一般债务</t>
  </si>
  <si>
    <t>　　　　　　　　　其中：外债转贷</t>
  </si>
  <si>
    <t>　　　　　　　　专项债务</t>
  </si>
  <si>
    <t>　　　　　　　　　其中：土地储备专债</t>
  </si>
  <si>
    <t>　　　　　　　　　　　　收费公路专债</t>
  </si>
  <si>
    <t>　　　　政府负有担保责任的债务</t>
  </si>
  <si>
    <t>　　　　政府可能承担一定救助责任的债务</t>
  </si>
  <si>
    <t>2023年新增债务额</t>
  </si>
  <si>
    <t>2023年偿还债务本金</t>
  </si>
  <si>
    <t>2023年末债务余额</t>
  </si>
  <si>
    <t>二、政府债务限额情况</t>
  </si>
  <si>
    <t>2022年债务限额</t>
  </si>
  <si>
    <t>　其中：一般债务限额</t>
  </si>
  <si>
    <t>　　　　　其中：外债转贷限额</t>
  </si>
  <si>
    <t>　　　　专项债务限额</t>
  </si>
  <si>
    <t>　　　　　其中：土地储备专债限额</t>
  </si>
  <si>
    <t>　　　　　　　　收费公路专债限额</t>
  </si>
  <si>
    <t>2023年新增债务限额</t>
  </si>
  <si>
    <t>2023年债务限额</t>
  </si>
  <si>
    <t>附件二</t>
  </si>
  <si>
    <t>　永泰县2024年预算收支预期表目录</t>
  </si>
  <si>
    <t>　　　　　 　 　　（草案）</t>
  </si>
  <si>
    <t>1．2024年一般公共预算收入预期表</t>
  </si>
  <si>
    <t>2．2024年一般公共预算支出情况表</t>
  </si>
  <si>
    <t>3．2024年本级一般公共预算支出政府经济分类情况表</t>
  </si>
  <si>
    <t>4．2024年县级“三保”支出省定标准需求情况表</t>
  </si>
  <si>
    <t>5．2024年“三保”支出预算安排情况表</t>
  </si>
  <si>
    <t>6．2024年县级“三保”支出预算财力来源分配表</t>
  </si>
  <si>
    <t>7．2024年基金预算收入预期表</t>
  </si>
  <si>
    <t>8．2024年基金预算支出情况表</t>
  </si>
  <si>
    <t>9．2024年国有资本经营预算收支情况表</t>
  </si>
  <si>
    <t>10．2024年社保基金预算收支情况表</t>
  </si>
  <si>
    <t>永泰县2024年一般公共预算收入预期表</t>
  </si>
  <si>
    <t>2023年
预计完成数</t>
  </si>
  <si>
    <t>2024年预算数　</t>
  </si>
  <si>
    <t>收入数</t>
  </si>
  <si>
    <t>比增%</t>
  </si>
  <si>
    <t>一、地方一般公共预算收入</t>
  </si>
  <si>
    <t>防空地下室易地建设费收入</t>
  </si>
  <si>
    <t>永泰县2024年一般公共预算支出情况表</t>
  </si>
  <si>
    <t>2023年预算数</t>
  </si>
  <si>
    <t>支出数　</t>
  </si>
  <si>
    <t>其中：</t>
  </si>
  <si>
    <t>剔除上级
项目补助
后增减额</t>
  </si>
  <si>
    <t>同口径　
增长%</t>
  </si>
  <si>
    <t>可统筹的
财力安排</t>
  </si>
  <si>
    <t>项目转移支
付补助安排</t>
  </si>
  <si>
    <t>[201]一般公共服务支出</t>
  </si>
  <si>
    <t>[203]国防支出</t>
  </si>
  <si>
    <t>[204]公共安全支出</t>
  </si>
  <si>
    <t>[205]教育支出</t>
  </si>
  <si>
    <t>[206]科学技术支出</t>
  </si>
  <si>
    <t>[207]文化旅游体育与传媒支出</t>
  </si>
  <si>
    <t>[208]社会保障和就业支出</t>
  </si>
  <si>
    <t>[210]卫生健康支出</t>
  </si>
  <si>
    <t>[211]节能环保支出</t>
  </si>
  <si>
    <t>[212]城乡社区支出</t>
  </si>
  <si>
    <t>[213]农林水支出</t>
  </si>
  <si>
    <t>[214]交通运输支出</t>
  </si>
  <si>
    <t>[215]资源勘探工业信息等支出</t>
  </si>
  <si>
    <t>[216]商业服务业等支出</t>
  </si>
  <si>
    <t>[220]自然资源海洋气象等支出</t>
  </si>
  <si>
    <t>[221]住房保障支出</t>
  </si>
  <si>
    <t>[222]粮油物资储备支出</t>
  </si>
  <si>
    <t>[224]灾害防治及应急管理支出</t>
  </si>
  <si>
    <t>[227]预备费</t>
  </si>
  <si>
    <t>[229]其他支出</t>
  </si>
  <si>
    <t>[232]债务付息支出</t>
  </si>
  <si>
    <t>说明：</t>
  </si>
  <si>
    <t xml:space="preserve">    1.[201]一般公共服务支出减少8.7%、[203]国防支出减少13.1%、[205]教育支出减少4.0%、[208]社会保障和就业支出减少3.7%、[210]卫生健康支出减少3.6%、[212]城乡社区支出减少3.7%、[213]农林水支出减少4.4%、[214]交通运输支出减少11.2%、[215]资源勘探工业信息等支出减少3.8%、[216]商业服务业等支出减少7.7%、[220]自然资源海洋气象等支出减少2.3%，主要是因财力不足，为平衡收支预算，不预算在职干部年度考核奖及减少一般性支出。[206]科学技术支出增加31.4%，主要是科普工作等经费增加。[221]住房保障支出增加11.9%，主要是退休人员提租补贴的增加。[224]灾害防治及应急管理支出增加6.3%，主要是消防救援人员及业务经费增加。[229]其他支出增加207.4%，主要是2024年地方政府一般债券及增发特别国债预计30000万元。</t>
  </si>
  <si>
    <t xml:space="preserve">    2.安排预备费3000万元，用于自然灾害应急突发事件处理等支出，主要是财力减少导致预备费安排相应减少。</t>
  </si>
  <si>
    <t xml:space="preserve">    3.另外由本级一般公共预算财力安排的一般债务还本支出1,000万元，单独科目反映，不列入上述表内。</t>
  </si>
  <si>
    <t>永泰县2024年一般公共预算支出政府经济分类情况表</t>
  </si>
  <si>
    <t>项   目</t>
  </si>
  <si>
    <t>当年预算数</t>
  </si>
  <si>
    <t>其中：
  基本支出预算数</t>
  </si>
  <si>
    <t>一、机关工资福利支出</t>
  </si>
  <si>
    <t>50101-工资奖金津补贴</t>
  </si>
  <si>
    <t>50102-社会保障缴费</t>
  </si>
  <si>
    <t>50103-住房公积金</t>
  </si>
  <si>
    <t>50199-其他工资福利支出</t>
  </si>
  <si>
    <t>二、机关商品和服务支出</t>
  </si>
  <si>
    <t>50201-办公经费</t>
  </si>
  <si>
    <t>50202-会议费</t>
  </si>
  <si>
    <t>50203-培训费</t>
  </si>
  <si>
    <t>50205-委托业务费</t>
  </si>
  <si>
    <t>50206-公务接待费</t>
  </si>
  <si>
    <t>50208-公务用车运行维护费</t>
  </si>
  <si>
    <t>50209-维修（护）费</t>
  </si>
  <si>
    <t>50299-其他商品和服务支出</t>
  </si>
  <si>
    <t>三、机关资本性支出（一）</t>
  </si>
  <si>
    <t>50302-基础设施建设</t>
  </si>
  <si>
    <t>50306-设备购置</t>
  </si>
  <si>
    <t>50307-大型修缮</t>
  </si>
  <si>
    <t>50399-其他资本性支出</t>
  </si>
  <si>
    <t>四、机关资本性支出（二）</t>
  </si>
  <si>
    <t>50402-基础设施建设</t>
  </si>
  <si>
    <t>50499-其他资本性支出</t>
  </si>
  <si>
    <t>五、对事业单位经常性补助</t>
  </si>
  <si>
    <t xml:space="preserve">50501-工资福利支出 </t>
  </si>
  <si>
    <t xml:space="preserve">50502-商品和服务支出 </t>
  </si>
  <si>
    <t>六、对事业单位资本性补助</t>
  </si>
  <si>
    <t xml:space="preserve">50601-资本性支出 </t>
  </si>
  <si>
    <t xml:space="preserve">50601-资本性支出（基本建设） </t>
  </si>
  <si>
    <t>七、对企业补助</t>
  </si>
  <si>
    <t xml:space="preserve">50799-其他对企业补助 </t>
  </si>
  <si>
    <t>八、对企业资本性支出</t>
  </si>
  <si>
    <t>50803-资本金注入</t>
  </si>
  <si>
    <t>50804-资本金注入（基本建设）</t>
  </si>
  <si>
    <t>九、对个人和家庭的补助</t>
  </si>
  <si>
    <t xml:space="preserve">50901-社会福利和救助 </t>
  </si>
  <si>
    <t xml:space="preserve">50902-助学金 </t>
  </si>
  <si>
    <t xml:space="preserve">50903-个人农业生产补贴 </t>
  </si>
  <si>
    <t xml:space="preserve">50905-离退休费 </t>
  </si>
  <si>
    <t xml:space="preserve">50999-其他对个人和家庭的补助 </t>
  </si>
  <si>
    <t>十、对社会保障基金补助</t>
  </si>
  <si>
    <t xml:space="preserve">51002-对社会保险基金补助 </t>
  </si>
  <si>
    <t>十一、债务利息及费用支出</t>
  </si>
  <si>
    <t xml:space="preserve">51101-国内债务付息 </t>
  </si>
  <si>
    <t xml:space="preserve">51102-国外债务付息 </t>
  </si>
  <si>
    <t>51103-国内债务发行费用</t>
  </si>
  <si>
    <t>51104-国外债务发行费用</t>
  </si>
  <si>
    <t>十二、债务还本支出</t>
  </si>
  <si>
    <t>51201-国内债务还本
（线下预算1,000万元，不在本表体现）</t>
  </si>
  <si>
    <t>51202-国外债务还本</t>
  </si>
  <si>
    <t>十三、转移性支出</t>
  </si>
  <si>
    <t>51301-上下级政府间转移性支出（线下结算）</t>
  </si>
  <si>
    <t>51302-援助其他地区支出</t>
  </si>
  <si>
    <t>51303-债务转贷</t>
  </si>
  <si>
    <t>51304-调出资金</t>
  </si>
  <si>
    <t>十四、预备费及预留</t>
  </si>
  <si>
    <t>51401-预备费</t>
  </si>
  <si>
    <t xml:space="preserve">51402-预留 </t>
  </si>
  <si>
    <t>十五、其他支出</t>
  </si>
  <si>
    <t>59907-国家赔偿费用支出</t>
  </si>
  <si>
    <t xml:space="preserve">59908-对民间非营利组织和群众性自治组织补贴 </t>
  </si>
  <si>
    <t>59999-其他支出</t>
  </si>
  <si>
    <t>2024年县级“三保”支出需求表</t>
  </si>
  <si>
    <t>项目（类）</t>
  </si>
  <si>
    <t>项目（款）</t>
  </si>
  <si>
    <t>项目（项）</t>
  </si>
  <si>
    <t>按省定标准和范围
测算的资金需求</t>
  </si>
  <si>
    <t>剔除由市级统筹的城乡居民基本医疗保险、城乡医疗救助；由省级统筹的义务教育免费提供教科书需求后合计</t>
  </si>
  <si>
    <t>合计</t>
  </si>
  <si>
    <t>保工资（人员经费）</t>
  </si>
  <si>
    <t>在职人员基本工资</t>
  </si>
  <si>
    <t>公检法司部门</t>
  </si>
  <si>
    <t>其他行政单位</t>
  </si>
  <si>
    <t>事业单位</t>
  </si>
  <si>
    <t>公务员年终一次性奖金</t>
  </si>
  <si>
    <t>公务员规范津贴补贴</t>
  </si>
  <si>
    <t>公务员基础绩效奖</t>
  </si>
  <si>
    <t>事业单位绩效工资</t>
  </si>
  <si>
    <t>艰苦边远地区津贴</t>
  </si>
  <si>
    <t>永泰无此项目</t>
  </si>
  <si>
    <t>高海拔折算工龄补贴等岗位津贴</t>
  </si>
  <si>
    <t>在职工资附加性支出</t>
  </si>
  <si>
    <t>岗位津贴</t>
  </si>
  <si>
    <t>离休人员经费</t>
  </si>
  <si>
    <t>保运转（公用经费）</t>
  </si>
  <si>
    <t>行政部门</t>
  </si>
  <si>
    <t>公检法部门</t>
  </si>
  <si>
    <t>其他部门</t>
  </si>
  <si>
    <t>保基本民生</t>
  </si>
  <si>
    <t>学前教育幼儿资助</t>
  </si>
  <si>
    <t>城乡义务教育生均公用经费</t>
  </si>
  <si>
    <t>小学</t>
  </si>
  <si>
    <t>初中</t>
  </si>
  <si>
    <t>义务教育阶段特殊教育学校和随班就读残疾学生生均公用经费</t>
  </si>
  <si>
    <t>义务教育免费提供教科书</t>
  </si>
  <si>
    <t>由省级统筹，县级不承担。</t>
  </si>
  <si>
    <t>家庭经济困难学生生活补助</t>
  </si>
  <si>
    <t>普通高中学生资助</t>
  </si>
  <si>
    <t>家庭经济困难学生国家助学金</t>
  </si>
  <si>
    <t>免除家庭经济困难学生学杂费</t>
  </si>
  <si>
    <t>中职教育学生资助</t>
  </si>
  <si>
    <t>农村、涉农专业和家庭经济困难学生免学费</t>
  </si>
  <si>
    <t>农村义务教育学生营养改善计划</t>
  </si>
  <si>
    <t>博物馆、纪念馆免费开放补助和公共美术馆、图书馆、文化馆站免费开放补助</t>
  </si>
  <si>
    <t>困难群众救助</t>
  </si>
  <si>
    <t>最低生活保障</t>
  </si>
  <si>
    <t>特困人员救助供养</t>
  </si>
  <si>
    <t>特殊儿童群体基本生活保障</t>
  </si>
  <si>
    <t>临时救助</t>
  </si>
  <si>
    <t>流浪乞讨人员救助</t>
  </si>
  <si>
    <t>残疾人补贴</t>
  </si>
  <si>
    <t>困难残疾人生活补贴</t>
  </si>
  <si>
    <t>重度残疾人护理补贴</t>
  </si>
  <si>
    <t>城乡居民基本养老保险</t>
  </si>
  <si>
    <t>参保缴费补贴</t>
  </si>
  <si>
    <t>基础养老金</t>
  </si>
  <si>
    <t>财政对企业职工养老保险的补助</t>
  </si>
  <si>
    <t>财政对机关事业单位养老保险的补助</t>
  </si>
  <si>
    <t>老年人福利补贴</t>
  </si>
  <si>
    <t>就业见习补贴</t>
  </si>
  <si>
    <t>优抚对象抚恤和生活补助经费</t>
  </si>
  <si>
    <t>义务兵优待费</t>
  </si>
  <si>
    <t>退役安置支出</t>
  </si>
  <si>
    <t>城乡居民基本医疗保险</t>
  </si>
  <si>
    <t>2019年起全部上划市级统筹，因永泰属于一类补助县，财政补助由省级承担80%、市级承担20%，县级不承担。</t>
  </si>
  <si>
    <t>基本公共卫生服务</t>
  </si>
  <si>
    <t>计划生育支出</t>
  </si>
  <si>
    <t>农村部分计划生育家庭奖励扶助</t>
  </si>
  <si>
    <t>全国计划生育特别扶助制度</t>
  </si>
  <si>
    <t>城乡医疗救助</t>
  </si>
  <si>
    <t>根据榕财社[2023]59号文，我县城乡医疗救助基金实行市级统筹，我县财政补助资金由市级统收统付。</t>
  </si>
  <si>
    <t>村级支出</t>
  </si>
  <si>
    <t>其他基本民生支出</t>
  </si>
  <si>
    <t>2024年“三保”支出预算安排情况表</t>
  </si>
  <si>
    <t>2024年一般公共
预算支出数</t>
  </si>
  <si>
    <t>说明：1.城乡居民基本医疗保险从2019年起全部上划市级统筹；因永泰属于一类补助县，财政补助由省级承担80%、市级承担21%，县级不承担，省市补助也未下达到县级。2.财政对企业职工养老保险的补助及义务教育免费提供教科书县级不负担。3.根据榕财社[2023]59号文，我县城乡医疗救助基金实行市级统筹，我县财政补助资金由市级统收统付。</t>
  </si>
  <si>
    <t>2024年县级“三保”支出预算财力来源分配表</t>
  </si>
  <si>
    <t>可用财力
小计</t>
  </si>
  <si>
    <t>地方一般公共
预算收入</t>
  </si>
  <si>
    <t>上级补助收入</t>
  </si>
  <si>
    <t>调入资金
（动用调节金）</t>
  </si>
  <si>
    <t>上解支出
（扣除项）</t>
  </si>
  <si>
    <t>税收返还
收入</t>
  </si>
  <si>
    <t>一般性转移支付
收入(不含共同事权
转移支付收入）</t>
  </si>
  <si>
    <t>可用于“三保”
的共同事权转移
支付收入</t>
  </si>
  <si>
    <t>可用于“三保”
的专项转移支付
收入</t>
  </si>
  <si>
    <t>保工资</t>
  </si>
  <si>
    <t xml:space="preserve">  保工资</t>
  </si>
  <si>
    <t xml:space="preserve">  公检法司部门</t>
  </si>
  <si>
    <t xml:space="preserve">  其他行政单位</t>
  </si>
  <si>
    <t xml:space="preserve">  事业单位</t>
  </si>
  <si>
    <t>保运转</t>
  </si>
  <si>
    <t xml:space="preserve">  保运转</t>
  </si>
  <si>
    <t xml:space="preserve">  保基本民生</t>
  </si>
  <si>
    <t>参保缴费补贴和基础养老金</t>
  </si>
  <si>
    <t>　说明：另外的城乡居民基本医疗保险从2019年起全部上划市级统筹；因永泰属于一类补助县，财政补助由省级承担80%、市级承担21%，县级不承担，省市补助也未下达到县级；</t>
  </si>
  <si>
    <t xml:space="preserve">        义务教育免费提供教科书由省级统筹，县级不负担。根据榕财社[2023]59号文，我县城乡医疗救助基金实行市级统筹，我县财政补助资金由市级统收统付。</t>
  </si>
  <si>
    <t>永泰县2024年基金预算收入预期表</t>
  </si>
  <si>
    <t>2023年               预计完成数</t>
  </si>
  <si>
    <t>收入数　</t>
  </si>
  <si>
    <t>政府性基金收入</t>
  </si>
  <si>
    <t>表8</t>
  </si>
  <si>
    <t>永泰县2024年基金预算支出情况表</t>
  </si>
  <si>
    <t>项  目</t>
  </si>
  <si>
    <t>剔除上级
专项补助
后增减额</t>
  </si>
  <si>
    <t>　
增长%</t>
  </si>
  <si>
    <t>专项转移
支付补助
安排</t>
  </si>
  <si>
    <t>政府性基金支出合计</t>
  </si>
  <si>
    <t>　20707国家电影事业发展专项资金安排的支出</t>
  </si>
  <si>
    <t>[21208]国有土地使用权出让收入安排的支出</t>
  </si>
  <si>
    <t>[21210]国有土地收益基金安排的支出</t>
  </si>
  <si>
    <t>[21211]农业土地开发资金安排的支出</t>
  </si>
  <si>
    <t>[21213]城市基础设施配套费安排的支出</t>
  </si>
  <si>
    <t>[21214]污水处理费安排的支出</t>
  </si>
  <si>
    <t>[22904]22904其他政府性基金及对应专项债务收入安排的支出</t>
  </si>
  <si>
    <t>[22960]彩票公益金安排的支出</t>
  </si>
  <si>
    <t>[23204]地方政府专项债务付息支出</t>
  </si>
  <si>
    <t>　说明：2024年由本级土地基金财力安排的专项债务还本支出26,000万元，单独科目反映，不列入上述表内。</t>
  </si>
  <si>
    <t>表9</t>
  </si>
  <si>
    <t>永泰县2024年国有资本经营预算收支计划草案</t>
  </si>
  <si>
    <t>收入科目</t>
  </si>
  <si>
    <t>单位</t>
  </si>
  <si>
    <t>2024年
预算数</t>
  </si>
  <si>
    <t>支出科目</t>
  </si>
  <si>
    <t>103060104石油石化企业利润收入</t>
  </si>
  <si>
    <t>福建省永泰县液化石油气储灌站</t>
  </si>
  <si>
    <t>22301解决历史遗留问题及改革成本支出</t>
  </si>
  <si>
    <t>福建省永泰县亿好燃料有限公司</t>
  </si>
  <si>
    <t>22302国有企业资本金注入</t>
  </si>
  <si>
    <t>103060105电力企业利润收入</t>
  </si>
  <si>
    <t>永泰县水电发展有限公司</t>
  </si>
  <si>
    <t>103060116投资服务企业利润收入</t>
  </si>
  <si>
    <t>永泰县永业投资有限公司</t>
  </si>
  <si>
    <t>永泰县永阳后勤服务有限公司</t>
  </si>
  <si>
    <t>永泰县永阳地热资源管理有限公司</t>
  </si>
  <si>
    <t>永泰县永阳保安服务有限公司</t>
  </si>
  <si>
    <t>福建省永泰县文投建设发展有限公司</t>
  </si>
  <si>
    <t>永泰县数字投资发展有限公司</t>
  </si>
  <si>
    <t>福建省永泰县旅游总公司</t>
  </si>
  <si>
    <t>福建省永泰县劳务派遣有限公司</t>
  </si>
  <si>
    <t>永泰自然来旅行社有限公司</t>
  </si>
  <si>
    <t>福建省永阳国有资本投资集团有限公司</t>
  </si>
  <si>
    <t>永泰县东部新城实业有限公司</t>
  </si>
  <si>
    <t>永泰县城乡建设发展有限公司</t>
  </si>
  <si>
    <t>永泰县城投实业集团有限公司</t>
  </si>
  <si>
    <t>福建省永泰文化旅游投资有限公司</t>
  </si>
  <si>
    <t>福州市永泰海峡水业有限公司</t>
  </si>
  <si>
    <t>永泰县城投房屋征收服务中心</t>
  </si>
  <si>
    <t>永泰县城投实业集团荣华物业有限公司</t>
  </si>
  <si>
    <t>福建省大樟实业有限公司</t>
  </si>
  <si>
    <t>永泰县智慧信息产业园开发有限公司（现永泰县数字永泰产业园开发有限公司）</t>
  </si>
  <si>
    <t>103060118贸易企业利润收入</t>
  </si>
  <si>
    <t>永泰县物资公司</t>
  </si>
  <si>
    <t>福州物联民用爆破器材有限公司永泰分公司</t>
  </si>
  <si>
    <t>福建省永泰县亿丰食品有限公司</t>
  </si>
  <si>
    <t>永泰县食品厂（现永泰县宏盛食品有限责任公司）</t>
  </si>
  <si>
    <t>福建省永泰县永阳商业有限公司</t>
  </si>
  <si>
    <t>福建省永泰县粮食批发商场</t>
  </si>
  <si>
    <t>福建省永泰县粮食购销有限公司</t>
  </si>
  <si>
    <t>福建省永泰县加饭酒厂</t>
  </si>
  <si>
    <t>福建省永泰县供销总公司</t>
  </si>
  <si>
    <t>永泰县城关粮油加工厂</t>
  </si>
  <si>
    <t>福建均泰国际贸易有限公司</t>
  </si>
  <si>
    <t>103060119建筑施工企业利润收入</t>
  </si>
  <si>
    <t>永泰县永建工程有限公司</t>
  </si>
  <si>
    <t>永泰县嵩阳古镇建设投资有限公司</t>
  </si>
  <si>
    <t>永泰县民生水利投资有限公司</t>
  </si>
  <si>
    <t>永泰县交通建设投资有限公司</t>
  </si>
  <si>
    <t>永泰县建筑设计院</t>
  </si>
  <si>
    <t>福建永大建筑工程有限公司</t>
  </si>
  <si>
    <t>103060120房地产企业利润收入</t>
  </si>
  <si>
    <t>永泰县永大房地产开发有限公司</t>
  </si>
  <si>
    <t>103060124医药企业利润收入</t>
  </si>
  <si>
    <t>福建省永泰县永阳医药有限公司</t>
  </si>
  <si>
    <t>103060125农林牧渔企业利润收入</t>
  </si>
  <si>
    <t>福建省永泰县农业机械公司</t>
  </si>
  <si>
    <t>永泰县粮食经济开发总公司（现福建省永泰县永阳粮食有限公司）</t>
  </si>
  <si>
    <t>永泰县国有林业开发有限公司</t>
  </si>
  <si>
    <t>永泰县北斗农场</t>
  </si>
  <si>
    <t>103060131教育文化广播企业利润收入</t>
  </si>
  <si>
    <t>永泰县文体产业发展有限公司</t>
  </si>
  <si>
    <t>永泰县电影放映有限公司</t>
  </si>
  <si>
    <t>103060134金融企业利润收入（国资预算）</t>
  </si>
  <si>
    <t>永泰县永阳融资担保有限公司</t>
  </si>
  <si>
    <t>永泰县宏盈贸易有限责任公司</t>
  </si>
  <si>
    <t>永泰县永阳营林投资发展有限公司</t>
  </si>
  <si>
    <t>福建省永泰文投信息科技有限公司</t>
  </si>
  <si>
    <t>福建省永阳振兴乡村发展集团有限公司</t>
  </si>
  <si>
    <t>永泰智慧小镇物业管理有限公司</t>
  </si>
  <si>
    <t>103060117投资服务企业利润收入</t>
  </si>
  <si>
    <t>永泰县寸金土地整理开发有限责任公司</t>
  </si>
  <si>
    <t>103060123对外合作企业利润收入</t>
  </si>
  <si>
    <t>永泰文投穴利旅游发展有限公司</t>
  </si>
  <si>
    <t>永泰县川泽供水有限责任公司</t>
  </si>
  <si>
    <t>103060130卫生体育福利企业利润收入</t>
  </si>
  <si>
    <t>永泰县卫康生物防治有限公司</t>
  </si>
  <si>
    <t>福州泰福来餐饮管理有限公司</t>
  </si>
  <si>
    <t>103060203国有参股公司股利、股息收入</t>
  </si>
  <si>
    <t>国有资产营运公司（上缴福建新华发行集团股利分红）</t>
  </si>
  <si>
    <t>103060305国有独资企业产权转让收入</t>
  </si>
  <si>
    <t>永泰县国有林业开发有限公司（国有独资企业产权转让收入）</t>
  </si>
  <si>
    <t>收入合计</t>
  </si>
  <si>
    <t>支出合计</t>
  </si>
  <si>
    <t>表10</t>
  </si>
  <si>
    <t>永泰县2024年社保基金预算收支计划草案</t>
  </si>
  <si>
    <t>基 金 收 入</t>
  </si>
  <si>
    <t>基 金 支 出</t>
  </si>
  <si>
    <t>2024年
收支结余</t>
  </si>
  <si>
    <t>备 注</t>
  </si>
  <si>
    <t>2023年预计
完成数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</si>
</sst>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0_ "/>
    <numFmt numFmtId="180" formatCode="0.00_);[Red]\(0.00\)"/>
    <numFmt numFmtId="181" formatCode="0_);[Red]\(0\)"/>
    <numFmt numFmtId="182" formatCode="0_ "/>
    <numFmt numFmtId="183" formatCode="* #,##0.0;* \-#,##0.0;* &quot;&quot;??;@"/>
    <numFmt numFmtId="184" formatCode="0.00_ "/>
    <numFmt numFmtId="185" formatCode="0.0_);[Red]\(0.0\)"/>
    <numFmt numFmtId="186" formatCode="_ * #,##0_ ;_ * \-#,##0_ ;_ * &quot;-&quot;??_ ;_ @_ "/>
  </numFmts>
  <fonts count="67">
    <font>
      <sz val="12"/>
      <name val="宋体"/>
      <family val="0"/>
    </font>
    <font>
      <sz val="11"/>
      <name val="宋体"/>
      <family val="0"/>
    </font>
    <font>
      <b/>
      <sz val="12"/>
      <name val="宋体"/>
      <family val="0"/>
    </font>
    <font>
      <b/>
      <sz val="20"/>
      <name val="宋体"/>
      <family val="0"/>
    </font>
    <font>
      <b/>
      <sz val="18"/>
      <name val="宋体"/>
      <family val="0"/>
    </font>
    <font>
      <sz val="10"/>
      <name val="宋体"/>
      <family val="0"/>
    </font>
    <font>
      <sz val="12"/>
      <name val="仿宋_GB2312"/>
      <family val="3"/>
    </font>
    <font>
      <sz val="10"/>
      <name val="Arial"/>
      <family val="2"/>
    </font>
    <font>
      <b/>
      <sz val="12"/>
      <color indexed="8"/>
      <name val="宋体"/>
      <family val="0"/>
    </font>
    <font>
      <sz val="12"/>
      <color indexed="8"/>
      <name val="宋体"/>
      <family val="0"/>
    </font>
    <font>
      <sz val="11"/>
      <color indexed="8"/>
      <name val="宋体"/>
      <family val="0"/>
    </font>
    <font>
      <b/>
      <sz val="10"/>
      <name val="宋体"/>
      <family val="0"/>
    </font>
    <font>
      <b/>
      <sz val="10"/>
      <name val="Arial"/>
      <family val="2"/>
    </font>
    <font>
      <b/>
      <sz val="20"/>
      <name val="华文细黑"/>
      <family val="0"/>
    </font>
    <font>
      <sz val="9"/>
      <name val="宋体"/>
      <family val="0"/>
    </font>
    <font>
      <b/>
      <sz val="11"/>
      <name val="宋体"/>
      <family val="0"/>
    </font>
    <font>
      <b/>
      <sz val="11"/>
      <name val="黑体"/>
      <family val="3"/>
    </font>
    <font>
      <sz val="20"/>
      <name val="华文细黑"/>
      <family val="0"/>
    </font>
    <font>
      <sz val="12"/>
      <color indexed="10"/>
      <name val="宋体"/>
      <family val="0"/>
    </font>
    <font>
      <sz val="11"/>
      <color indexed="10"/>
      <name val="宋体"/>
      <family val="0"/>
    </font>
    <font>
      <sz val="12"/>
      <name val="Arial"/>
      <family val="2"/>
    </font>
    <font>
      <sz val="9"/>
      <color indexed="8"/>
      <name val="宋体"/>
      <family val="0"/>
    </font>
    <font>
      <b/>
      <sz val="12"/>
      <name val="黑体"/>
      <family val="3"/>
    </font>
    <font>
      <b/>
      <sz val="18"/>
      <color indexed="8"/>
      <name val="宋体"/>
      <family val="0"/>
    </font>
    <font>
      <b/>
      <sz val="11"/>
      <color indexed="8"/>
      <name val="宋体"/>
      <family val="0"/>
    </font>
    <font>
      <b/>
      <sz val="12"/>
      <name val="SimSun"/>
      <family val="0"/>
    </font>
    <font>
      <b/>
      <sz val="12"/>
      <color indexed="10"/>
      <name val="宋体"/>
      <family val="0"/>
    </font>
    <font>
      <b/>
      <sz val="16"/>
      <name val="宋体"/>
      <family val="0"/>
    </font>
    <font>
      <sz val="16"/>
      <name val="仿宋_GB2312"/>
      <family val="3"/>
    </font>
    <font>
      <b/>
      <sz val="16"/>
      <name val="黑体"/>
      <family val="3"/>
    </font>
    <font>
      <sz val="11"/>
      <name val="仿宋_GB2312"/>
      <family val="3"/>
    </font>
    <font>
      <sz val="10"/>
      <color indexed="8"/>
      <name val="宋体"/>
      <family val="0"/>
    </font>
    <font>
      <b/>
      <sz val="10"/>
      <name val="黑体"/>
      <family val="3"/>
    </font>
    <font>
      <b/>
      <sz val="11"/>
      <color indexed="63"/>
      <name val="宋体"/>
      <family val="0"/>
    </font>
    <font>
      <sz val="11"/>
      <color indexed="9"/>
      <name val="宋体"/>
      <family val="0"/>
    </font>
    <font>
      <u val="single"/>
      <sz val="12"/>
      <color indexed="12"/>
      <name val="宋体"/>
      <family val="0"/>
    </font>
    <font>
      <b/>
      <sz val="11"/>
      <color indexed="62"/>
      <name val="宋体"/>
      <family val="0"/>
    </font>
    <font>
      <sz val="11"/>
      <color indexed="62"/>
      <name val="宋体"/>
      <family val="0"/>
    </font>
    <font>
      <sz val="11"/>
      <color indexed="52"/>
      <name val="宋体"/>
      <family val="0"/>
    </font>
    <font>
      <b/>
      <sz val="11"/>
      <color indexed="9"/>
      <name val="宋体"/>
      <family val="0"/>
    </font>
    <font>
      <sz val="11"/>
      <color indexed="17"/>
      <name val="宋体"/>
      <family val="0"/>
    </font>
    <font>
      <i/>
      <sz val="11"/>
      <color indexed="23"/>
      <name val="宋体"/>
      <family val="0"/>
    </font>
    <font>
      <b/>
      <sz val="18"/>
      <color indexed="62"/>
      <name val="宋体"/>
      <family val="0"/>
    </font>
    <font>
      <sz val="11"/>
      <color indexed="20"/>
      <name val="宋体"/>
      <family val="0"/>
    </font>
    <font>
      <u val="single"/>
      <sz val="12"/>
      <color indexed="36"/>
      <name val="宋体"/>
      <family val="0"/>
    </font>
    <font>
      <sz val="11"/>
      <color indexed="60"/>
      <name val="宋体"/>
      <family val="0"/>
    </font>
    <font>
      <b/>
      <sz val="15"/>
      <color indexed="62"/>
      <name val="宋体"/>
      <family val="0"/>
    </font>
    <font>
      <b/>
      <sz val="11"/>
      <color indexed="52"/>
      <name val="宋体"/>
      <family val="0"/>
    </font>
    <font>
      <b/>
      <sz val="13"/>
      <color indexed="62"/>
      <name val="宋体"/>
      <family val="0"/>
    </font>
    <font>
      <sz val="10"/>
      <name val="Helv"/>
      <family val="2"/>
    </font>
    <font>
      <b/>
      <sz val="18"/>
      <color indexed="56"/>
      <name val="宋体"/>
      <family val="0"/>
    </font>
    <font>
      <sz val="7"/>
      <name val="Small Fonts"/>
      <family val="2"/>
    </font>
    <font>
      <sz val="10"/>
      <color indexed="8"/>
      <name val="Arial"/>
      <family val="2"/>
    </font>
    <font>
      <sz val="10"/>
      <name val="MS Sans Serif"/>
      <family val="2"/>
    </font>
    <font>
      <sz val="12"/>
      <name val="Courier"/>
      <family val="3"/>
    </font>
    <font>
      <b/>
      <sz val="9"/>
      <name val="宋体"/>
      <family val="0"/>
    </font>
    <font>
      <sz val="11"/>
      <color indexed="8"/>
      <name val="Calibri"/>
      <family val="0"/>
    </font>
    <font>
      <sz val="12"/>
      <name val="Calibri"/>
      <family val="0"/>
    </font>
    <font>
      <b/>
      <sz val="11"/>
      <name val="Calibri"/>
      <family val="0"/>
    </font>
    <font>
      <sz val="11"/>
      <name val="Calibri"/>
      <family val="0"/>
    </font>
    <font>
      <sz val="11"/>
      <color theme="1"/>
      <name val="Calibri"/>
      <family val="0"/>
    </font>
    <font>
      <sz val="12"/>
      <color rgb="FFFF0000"/>
      <name val="宋体"/>
      <family val="0"/>
    </font>
    <font>
      <sz val="11"/>
      <color rgb="FFFF0000"/>
      <name val="宋体"/>
      <family val="0"/>
    </font>
    <font>
      <sz val="10"/>
      <name val="Calibri"/>
      <family val="0"/>
    </font>
    <font>
      <sz val="12"/>
      <color indexed="8"/>
      <name val="Calibri"/>
      <family val="0"/>
    </font>
    <font>
      <b/>
      <sz val="11"/>
      <color indexed="8"/>
      <name val="Calibri"/>
      <family val="0"/>
    </font>
    <font>
      <b/>
      <sz val="8"/>
      <name val="宋体"/>
      <family val="2"/>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rgb="FFFFC000"/>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0" fillId="3" borderId="0" applyNumberFormat="0" applyBorder="0" applyAlignment="0" applyProtection="0"/>
    <xf numFmtId="0" fontId="43" fillId="4" borderId="0" applyNumberFormat="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4" fillId="2" borderId="2" applyNumberFormat="0" applyFont="0" applyAlignment="0" applyProtection="0"/>
    <xf numFmtId="0" fontId="34" fillId="5" borderId="0" applyNumberFormat="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14" fillId="0" borderId="0">
      <alignment vertical="center"/>
      <protection/>
    </xf>
    <xf numFmtId="0" fontId="42" fillId="0" borderId="0" applyNumberFormat="0" applyFill="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48" fillId="0" borderId="4" applyNumberFormat="0" applyFill="0" applyAlignment="0" applyProtection="0"/>
    <xf numFmtId="0" fontId="34" fillId="6" borderId="0" applyNumberFormat="0" applyBorder="0" applyAlignment="0" applyProtection="0"/>
    <xf numFmtId="0" fontId="36" fillId="0" borderId="5" applyNumberFormat="0" applyFill="0" applyAlignment="0" applyProtection="0"/>
    <xf numFmtId="0" fontId="34" fillId="7" borderId="0" applyNumberFormat="0" applyBorder="0" applyAlignment="0" applyProtection="0"/>
    <xf numFmtId="0" fontId="33" fillId="8" borderId="6" applyNumberFormat="0" applyAlignment="0" applyProtection="0"/>
    <xf numFmtId="0" fontId="0" fillId="0" borderId="0">
      <alignment/>
      <protection/>
    </xf>
    <xf numFmtId="0" fontId="47" fillId="8" borderId="1" applyNumberFormat="0" applyAlignment="0" applyProtection="0"/>
    <xf numFmtId="0" fontId="39" fillId="9" borderId="7" applyNumberFormat="0" applyAlignment="0" applyProtection="0"/>
    <xf numFmtId="0" fontId="10" fillId="2" borderId="0" applyNumberFormat="0" applyBorder="0" applyAlignment="0" applyProtection="0"/>
    <xf numFmtId="0" fontId="34" fillId="10" borderId="0" applyNumberFormat="0" applyBorder="0" applyAlignment="0" applyProtection="0"/>
    <xf numFmtId="0" fontId="38" fillId="0" borderId="8" applyNumberFormat="0" applyFill="0" applyAlignment="0" applyProtection="0"/>
    <xf numFmtId="0" fontId="42" fillId="0" borderId="0">
      <alignment vertical="center"/>
      <protection/>
    </xf>
    <xf numFmtId="0" fontId="24" fillId="0" borderId="9" applyNumberFormat="0" applyFill="0" applyAlignment="0" applyProtection="0"/>
    <xf numFmtId="0" fontId="0" fillId="0" borderId="0">
      <alignment vertical="center"/>
      <protection/>
    </xf>
    <xf numFmtId="0" fontId="40" fillId="11" borderId="0" applyNumberFormat="0" applyBorder="0" applyAlignment="0" applyProtection="0"/>
    <xf numFmtId="0" fontId="45" fillId="3" borderId="0" applyNumberFormat="0" applyBorder="0" applyAlignment="0" applyProtection="0"/>
    <xf numFmtId="0" fontId="10" fillId="12" borderId="0" applyNumberFormat="0" applyBorder="0" applyAlignment="0" applyProtection="0"/>
    <xf numFmtId="0" fontId="34" fillId="6"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0" fillId="0" borderId="0" applyFont="0" applyFill="0" applyBorder="0" applyAlignment="0" applyProtection="0"/>
    <xf numFmtId="0" fontId="7" fillId="0" borderId="0">
      <alignment/>
      <protection/>
    </xf>
    <xf numFmtId="0" fontId="34" fillId="14" borderId="0" applyNumberFormat="0" applyBorder="0" applyAlignment="0" applyProtection="0"/>
    <xf numFmtId="0" fontId="34" fillId="15" borderId="0" applyNumberFormat="0" applyBorder="0" applyAlignment="0" applyProtection="0"/>
    <xf numFmtId="0" fontId="7" fillId="0" borderId="0">
      <alignment/>
      <protection/>
    </xf>
    <xf numFmtId="37" fontId="51" fillId="0" borderId="0">
      <alignment/>
      <protection/>
    </xf>
    <xf numFmtId="0" fontId="10" fillId="13" borderId="0" applyNumberFormat="0" applyBorder="0" applyAlignment="0" applyProtection="0"/>
    <xf numFmtId="0" fontId="10" fillId="7" borderId="0" applyNumberFormat="0" applyBorder="0" applyAlignment="0" applyProtection="0"/>
    <xf numFmtId="0" fontId="50" fillId="0" borderId="0" applyNumberFormat="0" applyFill="0" applyBorder="0" applyAlignment="0" applyProtection="0"/>
    <xf numFmtId="0" fontId="49" fillId="0" borderId="0">
      <alignment/>
      <protection/>
    </xf>
    <xf numFmtId="0" fontId="34" fillId="6" borderId="0" applyNumberFormat="0" applyBorder="0" applyAlignment="0" applyProtection="0"/>
    <xf numFmtId="0" fontId="7" fillId="0" borderId="0">
      <alignment/>
      <protection/>
    </xf>
    <xf numFmtId="0" fontId="10" fillId="16" borderId="0" applyNumberFormat="0" applyBorder="0" applyAlignment="0" applyProtection="0"/>
    <xf numFmtId="0" fontId="34" fillId="6" borderId="0" applyNumberFormat="0" applyBorder="0" applyAlignment="0" applyProtection="0"/>
    <xf numFmtId="0" fontId="34" fillId="17" borderId="0" applyNumberFormat="0" applyBorder="0" applyAlignment="0" applyProtection="0"/>
    <xf numFmtId="0" fontId="10" fillId="3" borderId="0" applyNumberFormat="0" applyBorder="0" applyAlignment="0" applyProtection="0"/>
    <xf numFmtId="0" fontId="34" fillId="5" borderId="0" applyNumberFormat="0" applyBorder="0" applyAlignment="0" applyProtection="0"/>
    <xf numFmtId="0" fontId="49" fillId="0" borderId="0">
      <alignment/>
      <protection/>
    </xf>
    <xf numFmtId="0" fontId="49" fillId="0" borderId="0">
      <alignment/>
      <protection/>
    </xf>
    <xf numFmtId="0" fontId="0" fillId="0" borderId="0">
      <alignment vertical="center"/>
      <protection/>
    </xf>
    <xf numFmtId="0" fontId="52" fillId="0" borderId="0" applyNumberFormat="0" applyFill="0" applyBorder="0" applyAlignment="0" applyProtection="0"/>
    <xf numFmtId="0" fontId="49" fillId="0" borderId="0">
      <alignment/>
      <protection/>
    </xf>
    <xf numFmtId="0" fontId="53" fillId="0" borderId="0">
      <alignment/>
      <protection/>
    </xf>
    <xf numFmtId="0" fontId="0" fillId="0" borderId="0" applyNumberFormat="0" applyFill="0" applyBorder="0" applyAlignment="0" applyProtection="0"/>
    <xf numFmtId="0" fontId="14" fillId="0" borderId="0">
      <alignment/>
      <protection/>
    </xf>
    <xf numFmtId="0" fontId="1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3" fillId="0" borderId="0">
      <alignment/>
      <protection/>
    </xf>
    <xf numFmtId="41" fontId="0" fillId="0" borderId="0" applyFont="0" applyFill="0" applyBorder="0" applyAlignment="0" applyProtection="0"/>
    <xf numFmtId="4" fontId="53" fillId="0" borderId="0" applyFont="0" applyFill="0" applyBorder="0" applyAlignment="0" applyProtection="0"/>
    <xf numFmtId="0" fontId="0" fillId="0" borderId="0" applyFont="0" applyFill="0" applyBorder="0" applyAlignment="0" applyProtection="0"/>
    <xf numFmtId="0" fontId="54" fillId="0" borderId="0">
      <alignment/>
      <protection/>
    </xf>
    <xf numFmtId="0" fontId="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protection/>
    </xf>
    <xf numFmtId="0" fontId="0" fillId="0" borderId="0">
      <alignment/>
      <protection/>
    </xf>
    <xf numFmtId="0" fontId="0" fillId="0" borderId="0">
      <alignment/>
      <protection/>
    </xf>
    <xf numFmtId="0" fontId="56" fillId="0" borderId="0">
      <alignment vertical="center"/>
      <protection/>
    </xf>
  </cellStyleXfs>
  <cellXfs count="420">
    <xf numFmtId="0" fontId="0" fillId="0" borderId="0" xfId="0" applyAlignment="1">
      <alignment vertical="center"/>
    </xf>
    <xf numFmtId="0" fontId="0" fillId="0" borderId="0" xfId="88" applyFont="1">
      <alignment vertical="center"/>
      <protection/>
    </xf>
    <xf numFmtId="0" fontId="0" fillId="0" borderId="0" xfId="88">
      <alignment vertical="center"/>
      <protection/>
    </xf>
    <xf numFmtId="176" fontId="0" fillId="0" borderId="0" xfId="63" applyNumberFormat="1" applyFont="1" applyAlignment="1">
      <alignment horizontal="left" vertical="center"/>
      <protection/>
    </xf>
    <xf numFmtId="0" fontId="2" fillId="0" borderId="0" xfId="84" applyNumberFormat="1" applyFont="1" applyFill="1" applyAlignment="1" applyProtection="1">
      <alignment horizontal="center" vertical="center" wrapText="1"/>
      <protection/>
    </xf>
    <xf numFmtId="0" fontId="3" fillId="0" borderId="0" xfId="84" applyNumberFormat="1" applyFont="1" applyFill="1" applyAlignment="1" applyProtection="1">
      <alignment horizontal="center" vertical="center" wrapText="1"/>
      <protection/>
    </xf>
    <xf numFmtId="0" fontId="0" fillId="0" borderId="0" xfId="84" applyFont="1" applyFill="1" applyAlignment="1">
      <alignment vertical="center" wrapText="1"/>
      <protection/>
    </xf>
    <xf numFmtId="0" fontId="0" fillId="0" borderId="0" xfId="84" applyNumberFormat="1" applyFont="1" applyFill="1" applyBorder="1" applyAlignment="1" applyProtection="1">
      <alignment horizontal="center" vertical="center" wrapText="1"/>
      <protection/>
    </xf>
    <xf numFmtId="0" fontId="0" fillId="0" borderId="0" xfId="84" applyFont="1" applyAlignment="1">
      <alignment vertical="center" wrapText="1"/>
      <protection/>
    </xf>
    <xf numFmtId="0" fontId="2" fillId="0" borderId="10" xfId="84" applyNumberFormat="1" applyFont="1" applyFill="1" applyBorder="1" applyAlignment="1" applyProtection="1">
      <alignment horizontal="center" vertical="center" wrapText="1"/>
      <protection/>
    </xf>
    <xf numFmtId="0" fontId="2" fillId="0" borderId="11" xfId="84" applyNumberFormat="1" applyFont="1" applyFill="1" applyBorder="1" applyAlignment="1" applyProtection="1">
      <alignment horizontal="center" vertical="center" wrapText="1"/>
      <protection/>
    </xf>
    <xf numFmtId="0" fontId="2" fillId="0" borderId="12" xfId="84" applyNumberFormat="1" applyFont="1" applyFill="1" applyBorder="1" applyAlignment="1" applyProtection="1">
      <alignment horizontal="center" vertical="center" wrapText="1"/>
      <protection/>
    </xf>
    <xf numFmtId="0" fontId="2" fillId="0" borderId="13" xfId="84" applyNumberFormat="1" applyFont="1" applyFill="1" applyBorder="1" applyAlignment="1" applyProtection="1">
      <alignment horizontal="center" vertical="center" wrapText="1"/>
      <protection/>
    </xf>
    <xf numFmtId="0" fontId="2" fillId="0" borderId="14" xfId="84" applyNumberFormat="1" applyFont="1" applyFill="1" applyBorder="1" applyAlignment="1" applyProtection="1">
      <alignment horizontal="center" vertical="center" wrapText="1"/>
      <protection/>
    </xf>
    <xf numFmtId="0" fontId="2" fillId="0" borderId="15" xfId="84" applyNumberFormat="1" applyFont="1" applyFill="1" applyBorder="1" applyAlignment="1" applyProtection="1">
      <alignment horizontal="center" vertical="center" wrapText="1"/>
      <protection/>
    </xf>
    <xf numFmtId="49" fontId="0" fillId="0" borderId="11" xfId="84" applyNumberFormat="1" applyFont="1" applyFill="1" applyBorder="1" applyAlignment="1" applyProtection="1">
      <alignment horizontal="left" vertical="center" wrapText="1"/>
      <protection/>
    </xf>
    <xf numFmtId="177" fontId="0" fillId="0" borderId="11" xfId="0" applyNumberFormat="1" applyFont="1" applyBorder="1" applyAlignment="1">
      <alignment horizontal="right" vertical="center"/>
    </xf>
    <xf numFmtId="178" fontId="0" fillId="0" borderId="11" xfId="0" applyNumberFormat="1" applyFont="1" applyBorder="1" applyAlignment="1">
      <alignment horizontal="right" vertical="center"/>
    </xf>
    <xf numFmtId="49" fontId="0" fillId="0" borderId="11" xfId="84" applyNumberFormat="1" applyFont="1" applyFill="1" applyBorder="1" applyAlignment="1" applyProtection="1">
      <alignment horizontal="center" vertical="center" wrapText="1"/>
      <protection/>
    </xf>
    <xf numFmtId="177" fontId="0" fillId="0" borderId="0" xfId="0" applyNumberFormat="1" applyFont="1" applyBorder="1" applyAlignment="1">
      <alignment horizontal="right" vertical="center"/>
    </xf>
    <xf numFmtId="177" fontId="0" fillId="0" borderId="0" xfId="88" applyNumberFormat="1">
      <alignment vertical="center"/>
      <protection/>
    </xf>
    <xf numFmtId="176" fontId="0" fillId="0" borderId="0" xfId="63" applyNumberFormat="1" applyFont="1" applyAlignment="1">
      <alignment horizontal="right" vertical="center"/>
      <protection/>
    </xf>
    <xf numFmtId="0" fontId="0" fillId="0" borderId="0" xfId="84" applyFont="1" applyAlignment="1">
      <alignment horizontal="right" vertical="center" wrapText="1"/>
      <protection/>
    </xf>
    <xf numFmtId="179" fontId="0" fillId="0" borderId="11" xfId="0" applyNumberFormat="1" applyFont="1" applyBorder="1" applyAlignment="1">
      <alignment horizontal="justify" vertical="center"/>
    </xf>
    <xf numFmtId="0" fontId="0" fillId="0" borderId="0" xfId="86" applyFont="1" applyAlignment="1">
      <alignment horizontal="center" vertical="center" wrapText="1"/>
      <protection/>
    </xf>
    <xf numFmtId="0" fontId="2" fillId="0" borderId="0" xfId="86" applyFont="1" applyAlignment="1">
      <alignment horizontal="center" vertical="center" wrapText="1"/>
      <protection/>
    </xf>
    <xf numFmtId="0" fontId="0" fillId="0" borderId="0" xfId="86" applyFont="1" applyAlignment="1">
      <alignment horizontal="center" vertical="center" wrapText="1"/>
      <protection/>
    </xf>
    <xf numFmtId="0" fontId="0" fillId="0" borderId="0" xfId="86" applyFont="1" applyFill="1" applyAlignment="1">
      <alignment horizontal="left" vertical="center" wrapText="1"/>
      <protection/>
    </xf>
    <xf numFmtId="0" fontId="0" fillId="0" borderId="0" xfId="86" applyFill="1" applyAlignment="1">
      <alignment horizontal="center" vertical="center" wrapText="1"/>
      <protection/>
    </xf>
    <xf numFmtId="0" fontId="0" fillId="0" borderId="0" xfId="86" applyAlignment="1">
      <alignment horizontal="center" vertical="center" wrapText="1"/>
      <protection/>
    </xf>
    <xf numFmtId="0" fontId="0" fillId="0" borderId="0" xfId="86" applyAlignment="1">
      <alignment horizontal="left" vertical="center" wrapText="1"/>
      <protection/>
    </xf>
    <xf numFmtId="180" fontId="0" fillId="0" borderId="0" xfId="86" applyNumberFormat="1" applyAlignment="1">
      <alignment horizontal="right" vertical="center" wrapText="1"/>
      <protection/>
    </xf>
    <xf numFmtId="176" fontId="0" fillId="0" borderId="0" xfId="63" applyNumberFormat="1" applyFont="1" applyFill="1" applyAlignment="1">
      <alignment horizontal="left" vertical="center"/>
      <protection/>
    </xf>
    <xf numFmtId="0" fontId="2" fillId="0" borderId="0" xfId="86" applyFont="1" applyFill="1" applyAlignment="1">
      <alignment horizontal="center" vertical="center" wrapText="1"/>
      <protection/>
    </xf>
    <xf numFmtId="0" fontId="4" fillId="0" borderId="0" xfId="86" applyFont="1" applyAlignment="1">
      <alignment horizontal="center" vertical="center" wrapText="1"/>
      <protection/>
    </xf>
    <xf numFmtId="0" fontId="4" fillId="0" borderId="0" xfId="86" applyFont="1" applyFill="1" applyAlignment="1">
      <alignment horizontal="center" vertical="center" wrapText="1"/>
      <protection/>
    </xf>
    <xf numFmtId="0" fontId="4" fillId="0" borderId="0" xfId="86" applyFont="1" applyFill="1" applyAlignment="1">
      <alignment horizontal="center" vertical="center" wrapText="1"/>
      <protection/>
    </xf>
    <xf numFmtId="0" fontId="0" fillId="0" borderId="16" xfId="86" applyFont="1" applyFill="1" applyBorder="1" applyAlignment="1">
      <alignment horizontal="left" vertical="center" wrapText="1"/>
      <protection/>
    </xf>
    <xf numFmtId="0" fontId="0" fillId="0" borderId="16" xfId="86" applyFont="1" applyFill="1" applyBorder="1" applyAlignment="1">
      <alignment vertical="center" wrapText="1"/>
      <protection/>
    </xf>
    <xf numFmtId="0" fontId="0" fillId="0" borderId="16" xfId="86" applyFont="1" applyBorder="1" applyAlignment="1">
      <alignment vertical="center" wrapText="1"/>
      <protection/>
    </xf>
    <xf numFmtId="0" fontId="2" fillId="0" borderId="11" xfId="86" applyFont="1" applyBorder="1" applyAlignment="1">
      <alignment horizontal="center" vertical="center" wrapText="1"/>
      <protection/>
    </xf>
    <xf numFmtId="0" fontId="2" fillId="0" borderId="11" xfId="86" applyFont="1" applyFill="1" applyBorder="1" applyAlignment="1">
      <alignment horizontal="center" vertical="center" wrapText="1"/>
      <protection/>
    </xf>
    <xf numFmtId="0" fontId="2" fillId="0" borderId="11" xfId="86" applyFont="1" applyFill="1" applyBorder="1" applyAlignment="1">
      <alignment horizontal="center" vertical="center" wrapText="1"/>
      <protection/>
    </xf>
    <xf numFmtId="0" fontId="0" fillId="0" borderId="11" xfId="86" applyFont="1" applyBorder="1" applyAlignment="1">
      <alignment horizontal="left" vertical="center" wrapText="1"/>
      <protection/>
    </xf>
    <xf numFmtId="0" fontId="0" fillId="0" borderId="11" xfId="86" applyFont="1" applyFill="1" applyBorder="1" applyAlignment="1">
      <alignment horizontal="left" vertical="center" wrapText="1"/>
      <protection/>
    </xf>
    <xf numFmtId="179" fontId="0" fillId="0" borderId="11" xfId="86" applyNumberFormat="1" applyFont="1" applyFill="1" applyBorder="1" applyAlignment="1">
      <alignment horizontal="right" vertical="center" shrinkToFit="1"/>
      <protection/>
    </xf>
    <xf numFmtId="179" fontId="0" fillId="0" borderId="11" xfId="86" applyNumberFormat="1" applyFont="1" applyBorder="1" applyAlignment="1">
      <alignment horizontal="right" vertical="center" shrinkToFit="1"/>
      <protection/>
    </xf>
    <xf numFmtId="178" fontId="0" fillId="0" borderId="11" xfId="26" applyNumberFormat="1" applyFont="1" applyFill="1" applyBorder="1" applyAlignment="1" applyProtection="1">
      <alignment horizontal="right" vertical="center" shrinkToFit="1"/>
      <protection/>
    </xf>
    <xf numFmtId="0" fontId="0" fillId="0" borderId="11" xfId="100" applyFont="1" applyFill="1" applyBorder="1" applyAlignment="1">
      <alignment vertical="center" wrapText="1"/>
      <protection/>
    </xf>
    <xf numFmtId="0" fontId="0" fillId="0" borderId="11" xfId="86" applyFont="1" applyBorder="1" applyAlignment="1">
      <alignment horizontal="center" vertical="center" wrapText="1"/>
      <protection/>
    </xf>
    <xf numFmtId="0" fontId="0" fillId="0" borderId="11" xfId="86" applyFont="1" applyFill="1" applyBorder="1" applyAlignment="1">
      <alignment horizontal="left" vertical="center" wrapText="1"/>
      <protection/>
    </xf>
    <xf numFmtId="0" fontId="5" fillId="0" borderId="11" xfId="86" applyFont="1" applyFill="1" applyBorder="1" applyAlignment="1">
      <alignment horizontal="left" vertical="center" wrapText="1"/>
      <protection/>
    </xf>
    <xf numFmtId="0" fontId="0" fillId="0" borderId="17" xfId="100" applyFont="1" applyFill="1" applyBorder="1" applyAlignment="1">
      <alignment vertical="center" wrapText="1"/>
      <protection/>
    </xf>
    <xf numFmtId="0" fontId="0" fillId="0" borderId="17" xfId="100" applyFont="1" applyFill="1" applyBorder="1" applyAlignment="1">
      <alignment vertical="center" wrapText="1"/>
      <protection/>
    </xf>
    <xf numFmtId="0" fontId="0" fillId="0" borderId="11" xfId="86" applyFont="1" applyBorder="1" applyAlignment="1">
      <alignment horizontal="left" vertical="center" wrapText="1"/>
      <protection/>
    </xf>
    <xf numFmtId="0" fontId="0" fillId="0" borderId="17" xfId="100" applyFont="1" applyFill="1" applyBorder="1" applyAlignment="1">
      <alignment vertical="center" wrapText="1"/>
      <protection/>
    </xf>
    <xf numFmtId="0" fontId="0" fillId="0" borderId="11" xfId="100" applyFont="1" applyFill="1" applyBorder="1" applyAlignment="1">
      <alignment vertical="center" wrapText="1"/>
      <protection/>
    </xf>
    <xf numFmtId="0" fontId="57" fillId="0" borderId="11" xfId="0" applyFont="1" applyFill="1" applyBorder="1" applyAlignment="1">
      <alignment horizontal="left" vertical="center" wrapText="1"/>
    </xf>
    <xf numFmtId="176" fontId="6" fillId="0" borderId="0" xfId="63" applyNumberFormat="1" applyFont="1" applyAlignment="1">
      <alignment horizontal="right" vertical="center"/>
      <protection/>
    </xf>
    <xf numFmtId="0" fontId="0" fillId="0" borderId="0" xfId="86" applyFont="1" applyBorder="1" applyAlignment="1">
      <alignment vertical="center" wrapText="1"/>
      <protection/>
    </xf>
    <xf numFmtId="0" fontId="0" fillId="0" borderId="16" xfId="86" applyFont="1" applyBorder="1" applyAlignment="1">
      <alignment horizontal="right" vertical="center" wrapText="1"/>
      <protection/>
    </xf>
    <xf numFmtId="177" fontId="0" fillId="0" borderId="11" xfId="86" applyNumberFormat="1" applyFont="1" applyBorder="1" applyAlignment="1">
      <alignment horizontal="right" vertical="center" shrinkToFit="1"/>
      <protection/>
    </xf>
    <xf numFmtId="178" fontId="0" fillId="0" borderId="11" xfId="86" applyNumberFormat="1" applyFont="1" applyFill="1" applyBorder="1" applyAlignment="1">
      <alignment vertical="center" shrinkToFit="1"/>
      <protection/>
    </xf>
    <xf numFmtId="0" fontId="2" fillId="0" borderId="11" xfId="86" applyFont="1" applyFill="1" applyBorder="1" applyAlignment="1">
      <alignment horizontal="left" vertical="center" shrinkToFit="1"/>
      <protection/>
    </xf>
    <xf numFmtId="177" fontId="0" fillId="0" borderId="11" xfId="86" applyNumberFormat="1" applyFont="1" applyFill="1" applyBorder="1" applyAlignment="1">
      <alignment horizontal="right" vertical="center" shrinkToFit="1"/>
      <protection/>
    </xf>
    <xf numFmtId="177" fontId="0" fillId="0" borderId="11" xfId="86" applyNumberFormat="1" applyFont="1" applyFill="1" applyBorder="1" applyAlignment="1">
      <alignment horizontal="right" vertical="center" shrinkToFit="1"/>
      <protection/>
    </xf>
    <xf numFmtId="0" fontId="0" fillId="0" borderId="11" xfId="21" applyFont="1" applyBorder="1" applyAlignment="1">
      <alignment horizontal="center" vertical="center"/>
      <protection/>
    </xf>
    <xf numFmtId="0" fontId="0" fillId="0" borderId="11" xfId="86" applyFont="1" applyFill="1" applyBorder="1" applyAlignment="1">
      <alignment horizontal="left" vertical="center" shrinkToFit="1"/>
      <protection/>
    </xf>
    <xf numFmtId="0" fontId="0" fillId="0" borderId="11" xfId="21" applyFont="1" applyBorder="1" applyAlignment="1">
      <alignment horizontal="left" vertical="center"/>
      <protection/>
    </xf>
    <xf numFmtId="0" fontId="2" fillId="0" borderId="11" xfId="21" applyFont="1" applyBorder="1" applyAlignment="1">
      <alignment horizontal="center" vertical="center"/>
      <protection/>
    </xf>
    <xf numFmtId="0" fontId="2" fillId="0" borderId="11" xfId="86" applyFont="1" applyFill="1" applyBorder="1" applyAlignment="1">
      <alignment horizontal="left" vertical="center" wrapText="1"/>
      <protection/>
    </xf>
    <xf numFmtId="0" fontId="0" fillId="0" borderId="0" xfId="63" applyFont="1" applyAlignment="1">
      <alignment vertical="center"/>
      <protection/>
    </xf>
    <xf numFmtId="0" fontId="7" fillId="0" borderId="0" xfId="63" applyAlignment="1">
      <alignment vertical="center"/>
      <protection/>
    </xf>
    <xf numFmtId="176" fontId="7" fillId="0" borderId="0" xfId="63" applyNumberFormat="1" applyAlignment="1">
      <alignment vertical="center"/>
      <protection/>
    </xf>
    <xf numFmtId="181" fontId="2" fillId="0" borderId="0" xfId="87" applyNumberFormat="1" applyFont="1" applyFill="1" applyAlignment="1" applyProtection="1">
      <alignment horizontal="center" vertical="center"/>
      <protection/>
    </xf>
    <xf numFmtId="181" fontId="4" fillId="0" borderId="0" xfId="87" applyNumberFormat="1" applyFont="1" applyFill="1" applyAlignment="1" applyProtection="1">
      <alignment horizontal="center" vertical="center"/>
      <protection/>
    </xf>
    <xf numFmtId="0" fontId="0" fillId="0" borderId="18" xfId="63" applyFont="1" applyFill="1" applyBorder="1" applyAlignment="1">
      <alignment horizontal="center" vertical="center"/>
      <protection/>
    </xf>
    <xf numFmtId="0" fontId="0" fillId="0" borderId="18" xfId="63"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20" xfId="63" applyFont="1" applyFill="1" applyBorder="1" applyAlignment="1">
      <alignment horizontal="center" vertical="center"/>
      <protection/>
    </xf>
    <xf numFmtId="0" fontId="0" fillId="0" borderId="11" xfId="63" applyFont="1" applyFill="1" applyBorder="1" applyAlignment="1">
      <alignment horizontal="center" vertical="center" wrapText="1"/>
      <protection/>
    </xf>
    <xf numFmtId="0" fontId="0" fillId="0" borderId="11" xfId="63" applyFont="1" applyFill="1" applyBorder="1" applyAlignment="1">
      <alignment horizontal="left" vertical="center" wrapText="1"/>
      <protection/>
    </xf>
    <xf numFmtId="0" fontId="0" fillId="0" borderId="21" xfId="63" applyFont="1" applyFill="1" applyBorder="1" applyAlignment="1">
      <alignment horizontal="center" vertical="center"/>
      <protection/>
    </xf>
    <xf numFmtId="0" fontId="2" fillId="8" borderId="11" xfId="63" applyFont="1" applyFill="1" applyBorder="1" applyAlignment="1">
      <alignment vertical="center" wrapText="1"/>
      <protection/>
    </xf>
    <xf numFmtId="177" fontId="8" fillId="0" borderId="11" xfId="63" applyNumberFormat="1" applyFont="1" applyBorder="1" applyAlignment="1">
      <alignment vertical="center" shrinkToFit="1"/>
      <protection/>
    </xf>
    <xf numFmtId="0" fontId="0" fillId="0" borderId="11" xfId="63" applyNumberFormat="1" applyFont="1" applyFill="1" applyBorder="1" applyAlignment="1" applyProtection="1">
      <alignment vertical="center" wrapText="1"/>
      <protection/>
    </xf>
    <xf numFmtId="177" fontId="9" fillId="0" borderId="11" xfId="63" applyNumberFormat="1" applyFont="1" applyBorder="1" applyAlignment="1">
      <alignment vertical="center" shrinkToFit="1"/>
      <protection/>
    </xf>
    <xf numFmtId="0" fontId="56" fillId="0" borderId="11" xfId="0" applyFont="1" applyFill="1" applyBorder="1" applyAlignment="1">
      <alignment vertical="center"/>
    </xf>
    <xf numFmtId="0" fontId="11" fillId="0" borderId="0" xfId="63" applyFont="1" applyAlignment="1">
      <alignment horizontal="left" vertical="center"/>
      <protection/>
    </xf>
    <xf numFmtId="0" fontId="12" fillId="0" borderId="0" xfId="63" applyFont="1" applyAlignment="1">
      <alignment horizontal="left" vertical="center"/>
      <protection/>
    </xf>
    <xf numFmtId="0" fontId="6" fillId="0" borderId="0" xfId="63" applyFont="1" applyAlignment="1">
      <alignment vertical="center"/>
      <protection/>
    </xf>
    <xf numFmtId="0" fontId="0" fillId="0" borderId="14" xfId="63" applyFont="1" applyFill="1" applyBorder="1" applyAlignment="1">
      <alignment horizontal="center" vertical="center" wrapText="1"/>
      <protection/>
    </xf>
    <xf numFmtId="179" fontId="0" fillId="0" borderId="11" xfId="63" applyNumberFormat="1" applyFont="1" applyFill="1" applyBorder="1" applyAlignment="1">
      <alignment horizontal="center" vertical="center" wrapText="1"/>
      <protection/>
    </xf>
    <xf numFmtId="178" fontId="2" fillId="0" borderId="11" xfId="63" applyNumberFormat="1" applyFont="1" applyBorder="1" applyAlignment="1">
      <alignment vertical="center" shrinkToFit="1"/>
      <protection/>
    </xf>
    <xf numFmtId="178" fontId="0" fillId="0" borderId="11" xfId="63" applyNumberFormat="1" applyFont="1" applyBorder="1" applyAlignment="1">
      <alignment vertical="center" shrinkToFit="1"/>
      <protection/>
    </xf>
    <xf numFmtId="176" fontId="6" fillId="0" borderId="0" xfId="63" applyNumberFormat="1" applyFont="1" applyAlignment="1">
      <alignment vertical="center"/>
      <protection/>
    </xf>
    <xf numFmtId="181" fontId="0" fillId="0" borderId="0" xfId="87" applyNumberFormat="1" applyFont="1" applyFill="1" applyAlignment="1" applyProtection="1">
      <alignment horizontal="left" vertical="center"/>
      <protection/>
    </xf>
    <xf numFmtId="181" fontId="2" fillId="0" borderId="0" xfId="87" applyNumberFormat="1" applyFont="1" applyFill="1" applyAlignment="1" applyProtection="1">
      <alignment horizontal="center"/>
      <protection/>
    </xf>
    <xf numFmtId="181" fontId="0" fillId="0" borderId="0" xfId="87" applyNumberFormat="1" applyFont="1" applyFill="1" applyAlignment="1" applyProtection="1">
      <alignment horizontal="right" vertical="center"/>
      <protection/>
    </xf>
    <xf numFmtId="181" fontId="2" fillId="0" borderId="0" xfId="87" applyNumberFormat="1" applyFont="1" applyFill="1" applyAlignment="1" applyProtection="1">
      <alignment horizontal="left" vertical="center"/>
      <protection/>
    </xf>
    <xf numFmtId="181" fontId="0" fillId="0" borderId="0" xfId="87" applyNumberFormat="1" applyFont="1" applyFill="1" applyAlignment="1" applyProtection="1">
      <alignment horizontal="center" vertical="center"/>
      <protection/>
    </xf>
    <xf numFmtId="181" fontId="0" fillId="0" borderId="18" xfId="87" applyNumberFormat="1" applyFont="1" applyFill="1" applyBorder="1" applyAlignment="1">
      <alignment horizontal="center" vertical="center"/>
      <protection/>
    </xf>
    <xf numFmtId="181" fontId="0" fillId="0" borderId="10" xfId="87" applyNumberFormat="1" applyFont="1" applyFill="1" applyBorder="1" applyAlignment="1" applyProtection="1">
      <alignment horizontal="center" vertical="center" wrapText="1"/>
      <protection/>
    </xf>
    <xf numFmtId="181" fontId="0" fillId="0" borderId="12" xfId="87" applyNumberFormat="1" applyFont="1" applyFill="1" applyBorder="1" applyAlignment="1" applyProtection="1">
      <alignment horizontal="center" vertical="center"/>
      <protection/>
    </xf>
    <xf numFmtId="181" fontId="0" fillId="0" borderId="13" xfId="87" applyNumberFormat="1" applyFont="1" applyFill="1" applyBorder="1" applyAlignment="1" applyProtection="1">
      <alignment horizontal="center" vertical="center"/>
      <protection/>
    </xf>
    <xf numFmtId="181" fontId="0" fillId="0" borderId="14" xfId="87" applyNumberFormat="1" applyFont="1" applyFill="1" applyBorder="1" applyAlignment="1" applyProtection="1">
      <alignment horizontal="center" vertical="center"/>
      <protection/>
    </xf>
    <xf numFmtId="181" fontId="0" fillId="0" borderId="21" xfId="87" applyNumberFormat="1" applyFont="1" applyFill="1" applyBorder="1" applyAlignment="1">
      <alignment horizontal="center" vertical="center"/>
      <protection/>
    </xf>
    <xf numFmtId="181" fontId="0" fillId="0" borderId="15" xfId="87" applyNumberFormat="1" applyFont="1" applyFill="1" applyBorder="1" applyAlignment="1" applyProtection="1">
      <alignment horizontal="center" vertical="center" wrapText="1"/>
      <protection/>
    </xf>
    <xf numFmtId="181" fontId="0" fillId="0" borderId="11" xfId="87" applyNumberFormat="1" applyFont="1" applyFill="1" applyBorder="1" applyAlignment="1" applyProtection="1">
      <alignment horizontal="center" vertical="center"/>
      <protection/>
    </xf>
    <xf numFmtId="0" fontId="0" fillId="0" borderId="22" xfId="63" applyFont="1" applyBorder="1" applyAlignment="1">
      <alignment horizontal="center" vertical="center"/>
      <protection/>
    </xf>
    <xf numFmtId="177" fontId="8" fillId="0" borderId="15" xfId="87" applyNumberFormat="1" applyFont="1" applyFill="1" applyBorder="1" applyAlignment="1" applyProtection="1">
      <alignment horizontal="right" vertical="center" shrinkToFit="1"/>
      <protection/>
    </xf>
    <xf numFmtId="177" fontId="8" fillId="0" borderId="11" xfId="87" applyNumberFormat="1" applyFont="1" applyFill="1" applyBorder="1" applyAlignment="1" applyProtection="1">
      <alignment horizontal="right" vertical="center" shrinkToFit="1"/>
      <protection/>
    </xf>
    <xf numFmtId="178" fontId="2" fillId="0" borderId="11" xfId="63" applyNumberFormat="1" applyFont="1" applyBorder="1" applyAlignment="1">
      <alignment horizontal="right" vertical="center" shrinkToFit="1"/>
      <protection/>
    </xf>
    <xf numFmtId="0" fontId="0" fillId="0" borderId="11" xfId="63" applyNumberFormat="1" applyFont="1" applyFill="1" applyBorder="1" applyAlignment="1" applyProtection="1">
      <alignment horizontal="left" vertical="center" wrapText="1" indent="1"/>
      <protection/>
    </xf>
    <xf numFmtId="177" fontId="0" fillId="0" borderId="11" xfId="63" applyNumberFormat="1" applyFont="1" applyBorder="1" applyAlignment="1">
      <alignment vertical="center" shrinkToFit="1"/>
      <protection/>
    </xf>
    <xf numFmtId="177" fontId="9" fillId="0" borderId="11" xfId="87" applyNumberFormat="1" applyFont="1" applyFill="1" applyBorder="1" applyAlignment="1" applyProtection="1">
      <alignment horizontal="right" vertical="center" shrinkToFit="1"/>
      <protection/>
    </xf>
    <xf numFmtId="177" fontId="9" fillId="0" borderId="15" xfId="87" applyNumberFormat="1" applyFont="1" applyFill="1" applyBorder="1" applyAlignment="1" applyProtection="1">
      <alignment horizontal="right" vertical="center" shrinkToFit="1"/>
      <protection/>
    </xf>
    <xf numFmtId="178" fontId="0" fillId="0" borderId="11" xfId="63" applyNumberFormat="1" applyFont="1" applyBorder="1" applyAlignment="1">
      <alignment horizontal="right" vertical="center" shrinkToFit="1"/>
      <protection/>
    </xf>
    <xf numFmtId="177" fontId="0" fillId="0" borderId="0" xfId="63" applyNumberFormat="1" applyFont="1" applyAlignment="1">
      <alignment vertical="center"/>
      <protection/>
    </xf>
    <xf numFmtId="182" fontId="0" fillId="0" borderId="0" xfId="63" applyNumberFormat="1" applyFont="1" applyAlignment="1">
      <alignment vertical="center"/>
      <protection/>
    </xf>
    <xf numFmtId="178" fontId="0" fillId="0" borderId="0" xfId="26" applyNumberFormat="1" applyFont="1" applyFill="1" applyBorder="1" applyAlignment="1" applyProtection="1">
      <alignment vertical="center"/>
      <protection/>
    </xf>
    <xf numFmtId="183" fontId="5" fillId="0" borderId="0" xfId="0" applyNumberFormat="1" applyFont="1" applyFill="1" applyAlignment="1">
      <alignment vertical="center"/>
    </xf>
    <xf numFmtId="183" fontId="13" fillId="0" borderId="0" xfId="0" applyNumberFormat="1" applyFont="1" applyFill="1" applyAlignment="1">
      <alignment horizontal="center" vertical="center"/>
    </xf>
    <xf numFmtId="0" fontId="14" fillId="0" borderId="0" xfId="0" applyFont="1" applyFill="1" applyAlignment="1">
      <alignment vertical="center"/>
    </xf>
    <xf numFmtId="0" fontId="0" fillId="0" borderId="0" xfId="0" applyFill="1" applyAlignment="1">
      <alignment vertical="center"/>
    </xf>
    <xf numFmtId="0" fontId="0" fillId="0" borderId="0" xfId="0"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183" fontId="0" fillId="0" borderId="0" xfId="0" applyNumberFormat="1" applyFont="1" applyFill="1" applyAlignment="1">
      <alignment vertical="center"/>
    </xf>
    <xf numFmtId="183" fontId="5" fillId="0" borderId="0" xfId="0" applyNumberFormat="1" applyFont="1" applyFill="1" applyAlignment="1">
      <alignment horizontal="right" vertical="center"/>
    </xf>
    <xf numFmtId="49" fontId="4" fillId="0" borderId="0" xfId="0" applyNumberFormat="1" applyFont="1" applyFill="1" applyAlignment="1" applyProtection="1">
      <alignment horizontal="center" vertical="center" wrapText="1"/>
      <protection/>
    </xf>
    <xf numFmtId="49" fontId="14" fillId="0" borderId="0" xfId="0" applyNumberFormat="1" applyFont="1" applyFill="1" applyAlignment="1" applyProtection="1">
      <alignment horizontal="center" vertical="center"/>
      <protection/>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wrapText="1"/>
    </xf>
    <xf numFmtId="177" fontId="15" fillId="0" borderId="11" xfId="0" applyNumberFormat="1" applyFont="1" applyBorder="1" applyAlignment="1">
      <alignment vertical="center" shrinkToFit="1"/>
    </xf>
    <xf numFmtId="177" fontId="15" fillId="0" borderId="11" xfId="0" applyNumberFormat="1" applyFont="1" applyBorder="1" applyAlignment="1">
      <alignment horizontal="center" vertical="center" shrinkToFit="1"/>
    </xf>
    <xf numFmtId="0" fontId="16" fillId="0" borderId="11" xfId="0" applyFont="1" applyFill="1" applyBorder="1" applyAlignment="1" applyProtection="1">
      <alignment vertical="center"/>
      <protection/>
    </xf>
    <xf numFmtId="177" fontId="58" fillId="0" borderId="11" xfId="0" applyNumberFormat="1" applyFont="1" applyFill="1" applyBorder="1" applyAlignment="1">
      <alignment vertical="center" shrinkToFit="1"/>
    </xf>
    <xf numFmtId="177" fontId="58" fillId="0" borderId="11" xfId="0" applyNumberFormat="1" applyFont="1" applyFill="1" applyBorder="1" applyAlignment="1">
      <alignment horizontal="center" vertical="center" shrinkToFit="1"/>
    </xf>
    <xf numFmtId="0" fontId="1" fillId="0" borderId="11" xfId="0" applyFont="1" applyFill="1" applyBorder="1" applyAlignment="1" applyProtection="1">
      <alignment vertical="center" wrapText="1"/>
      <protection/>
    </xf>
    <xf numFmtId="0" fontId="1" fillId="0" borderId="11" xfId="0" applyNumberFormat="1" applyFont="1" applyFill="1" applyBorder="1" applyAlignment="1">
      <alignment vertical="center" wrapText="1"/>
    </xf>
    <xf numFmtId="0" fontId="1" fillId="0" borderId="11" xfId="0" applyFont="1" applyBorder="1" applyAlignment="1" applyProtection="1">
      <alignment vertical="center"/>
      <protection/>
    </xf>
    <xf numFmtId="177" fontId="59" fillId="0" borderId="11" xfId="0" applyNumberFormat="1" applyFont="1" applyFill="1" applyBorder="1" applyAlignment="1">
      <alignment horizontal="center" vertical="center" shrinkToFit="1"/>
    </xf>
    <xf numFmtId="177" fontId="59" fillId="0" borderId="11" xfId="0" applyNumberFormat="1" applyFont="1" applyFill="1" applyBorder="1" applyAlignment="1">
      <alignment horizontal="center" vertical="center" shrinkToFit="1"/>
    </xf>
    <xf numFmtId="177" fontId="1" fillId="0" borderId="11" xfId="0" applyNumberFormat="1"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177" fontId="1" fillId="0" borderId="11" xfId="0" applyNumberFormat="1" applyFont="1" applyBorder="1" applyAlignment="1">
      <alignment horizontal="center" vertical="center" shrinkToFit="1"/>
    </xf>
    <xf numFmtId="177" fontId="1" fillId="0" borderId="11" xfId="0" applyNumberFormat="1" applyFont="1" applyBorder="1" applyAlignment="1">
      <alignment horizontal="center" vertical="center" shrinkToFit="1"/>
    </xf>
    <xf numFmtId="0" fontId="16" fillId="0" borderId="11" xfId="0" applyFont="1" applyFill="1" applyBorder="1" applyAlignment="1" applyProtection="1">
      <alignment vertical="center" wrapText="1"/>
      <protection/>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vertical="center" wrapText="1"/>
    </xf>
    <xf numFmtId="177" fontId="15" fillId="0" borderId="11" xfId="0" applyNumberFormat="1" applyFont="1" applyFill="1" applyBorder="1" applyAlignment="1">
      <alignment vertical="center" shrinkToFit="1"/>
    </xf>
    <xf numFmtId="0" fontId="56" fillId="0" borderId="11" xfId="0" applyFont="1" applyFill="1" applyBorder="1" applyAlignment="1">
      <alignment horizontal="center" vertical="center"/>
    </xf>
    <xf numFmtId="0" fontId="60" fillId="0" borderId="11" xfId="0" applyFont="1" applyFill="1" applyBorder="1" applyAlignment="1">
      <alignment vertical="center" wrapText="1"/>
    </xf>
    <xf numFmtId="0" fontId="56" fillId="0" borderId="0" xfId="0" applyFont="1" applyFill="1" applyBorder="1" applyAlignment="1">
      <alignment horizontal="center" vertical="center"/>
    </xf>
    <xf numFmtId="177" fontId="1" fillId="0" borderId="11" xfId="0" applyNumberFormat="1" applyFont="1" applyFill="1" applyBorder="1" applyAlignment="1">
      <alignment horizontal="center" vertical="center" shrinkToFit="1"/>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shrinkToFit="1"/>
    </xf>
    <xf numFmtId="177" fontId="1" fillId="0" borderId="11" xfId="0" applyNumberFormat="1"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183" fontId="5" fillId="0" borderId="0" xfId="0" applyNumberFormat="1" applyFont="1" applyFill="1" applyBorder="1" applyAlignment="1">
      <alignment vertical="center"/>
    </xf>
    <xf numFmtId="183" fontId="17" fillId="0" borderId="0" xfId="0" applyNumberFormat="1" applyFont="1" applyFill="1" applyBorder="1" applyAlignment="1">
      <alignment horizontal="center" vertical="center"/>
    </xf>
    <xf numFmtId="0" fontId="0" fillId="0" borderId="0" xfId="0" applyNumberFormat="1" applyFont="1" applyFill="1" applyAlignment="1">
      <alignment horizontal="right" vertical="center"/>
    </xf>
    <xf numFmtId="0" fontId="1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177" fontId="1" fillId="0" borderId="11" xfId="0" applyNumberFormat="1" applyFont="1" applyBorder="1" applyAlignment="1">
      <alignment vertical="center" shrinkToFit="1"/>
    </xf>
    <xf numFmtId="177" fontId="1" fillId="0" borderId="11" xfId="0" applyNumberFormat="1" applyFont="1" applyBorder="1" applyAlignment="1">
      <alignment vertical="center" shrinkToFit="1"/>
    </xf>
    <xf numFmtId="0" fontId="1" fillId="0" borderId="11" xfId="0" applyFont="1" applyBorder="1" applyAlignment="1">
      <alignment vertical="center"/>
    </xf>
    <xf numFmtId="182" fontId="1" fillId="0" borderId="0"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1" xfId="0" applyFont="1" applyBorder="1" applyAlignment="1">
      <alignment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horizontal="right" vertical="center"/>
    </xf>
    <xf numFmtId="49" fontId="15" fillId="0" borderId="11" xfId="0" applyNumberFormat="1" applyFont="1" applyFill="1" applyBorder="1" applyAlignment="1">
      <alignment horizontal="center" vertical="center" wrapText="1"/>
    </xf>
    <xf numFmtId="177" fontId="2" fillId="0" borderId="11" xfId="0" applyNumberFormat="1" applyFont="1" applyBorder="1" applyAlignment="1">
      <alignment horizontal="center" vertical="center" shrinkToFit="1"/>
    </xf>
    <xf numFmtId="0" fontId="1" fillId="0" borderId="11" xfId="0" applyFont="1" applyBorder="1" applyAlignment="1" applyProtection="1">
      <alignment vertical="center" wrapText="1"/>
      <protection/>
    </xf>
    <xf numFmtId="0" fontId="1" fillId="0" borderId="11" xfId="0" applyFont="1" applyFill="1" applyBorder="1" applyAlignment="1" applyProtection="1">
      <alignment vertical="center" wrapText="1"/>
      <protection/>
    </xf>
    <xf numFmtId="0" fontId="60" fillId="0" borderId="11" xfId="0" applyFont="1" applyFill="1" applyBorder="1" applyAlignment="1">
      <alignment vertical="center" wrapText="1"/>
    </xf>
    <xf numFmtId="182" fontId="15" fillId="0" borderId="11" xfId="0" applyNumberFormat="1" applyFont="1" applyFill="1" applyBorder="1" applyAlignment="1">
      <alignment horizontal="center" vertical="center"/>
    </xf>
    <xf numFmtId="0" fontId="1" fillId="0" borderId="11" xfId="0" applyFont="1" applyFill="1" applyBorder="1" applyAlignment="1" applyProtection="1">
      <alignment vertical="center" wrapText="1"/>
      <protection/>
    </xf>
    <xf numFmtId="0" fontId="60" fillId="0" borderId="11" xfId="0" applyFont="1" applyFill="1" applyBorder="1" applyAlignment="1">
      <alignment vertical="center" wrapText="1"/>
    </xf>
    <xf numFmtId="182" fontId="15" fillId="0" borderId="10" xfId="0" applyNumberFormat="1" applyFont="1" applyFill="1" applyBorder="1" applyAlignment="1">
      <alignment horizontal="center" vertical="center"/>
    </xf>
    <xf numFmtId="0" fontId="0" fillId="0" borderId="0" xfId="0" applyFill="1" applyAlignment="1">
      <alignment horizontal="center" vertical="center"/>
    </xf>
    <xf numFmtId="182" fontId="15" fillId="0" borderId="15" xfId="0" applyNumberFormat="1"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6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Alignment="1">
      <alignment vertical="center" wrapText="1"/>
    </xf>
    <xf numFmtId="0" fontId="1" fillId="0" borderId="0" xfId="0" applyNumberFormat="1" applyFont="1" applyAlignment="1">
      <alignment vertical="center"/>
    </xf>
    <xf numFmtId="182" fontId="1" fillId="0" borderId="0" xfId="0" applyNumberFormat="1" applyFont="1" applyFill="1" applyAlignment="1">
      <alignment vertical="center"/>
    </xf>
    <xf numFmtId="183" fontId="0" fillId="0" borderId="0" xfId="0" applyNumberFormat="1" applyFont="1" applyFill="1" applyAlignment="1">
      <alignment vertical="center" wrapText="1"/>
    </xf>
    <xf numFmtId="182" fontId="5" fillId="0" borderId="0" xfId="0" applyNumberFormat="1" applyFont="1" applyFill="1" applyAlignment="1">
      <alignment vertical="center"/>
    </xf>
    <xf numFmtId="182" fontId="4" fillId="0" borderId="0" xfId="0" applyNumberFormat="1" applyFont="1" applyFill="1" applyAlignment="1" applyProtection="1">
      <alignment horizontal="center" vertical="center" wrapText="1"/>
      <protection/>
    </xf>
    <xf numFmtId="49" fontId="14" fillId="0" borderId="0" xfId="0" applyNumberFormat="1" applyFont="1" applyFill="1" applyAlignment="1" applyProtection="1">
      <alignment horizontal="center" vertical="center" wrapText="1"/>
      <protection/>
    </xf>
    <xf numFmtId="182" fontId="14" fillId="0" borderId="0" xfId="0" applyNumberFormat="1" applyFont="1" applyFill="1" applyAlignment="1">
      <alignment vertical="center"/>
    </xf>
    <xf numFmtId="0" fontId="15" fillId="0" borderId="11" xfId="0" applyFont="1" applyFill="1" applyBorder="1" applyAlignment="1">
      <alignment horizontal="center" vertical="center" wrapText="1"/>
    </xf>
    <xf numFmtId="182" fontId="15"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0" xfId="0" applyNumberFormat="1" applyFont="1" applyFill="1" applyAlignment="1">
      <alignment horizontal="center" vertical="center" wrapText="1"/>
    </xf>
    <xf numFmtId="0" fontId="15" fillId="0" borderId="11" xfId="0" applyNumberFormat="1" applyFont="1" applyFill="1" applyBorder="1" applyAlignment="1">
      <alignment horizontal="left" vertical="center" wrapText="1"/>
    </xf>
    <xf numFmtId="182" fontId="15" fillId="0" borderId="11" xfId="0" applyNumberFormat="1" applyFont="1" applyFill="1" applyBorder="1" applyAlignment="1">
      <alignment horizontal="center" vertical="center" shrinkToFit="1"/>
    </xf>
    <xf numFmtId="0" fontId="1" fillId="0" borderId="0" xfId="0" applyFont="1" applyFill="1" applyAlignment="1">
      <alignment horizontal="center" vertical="center"/>
    </xf>
    <xf numFmtId="0" fontId="15" fillId="0" borderId="11" xfId="0" applyNumberFormat="1" applyFont="1" applyFill="1" applyBorder="1" applyAlignment="1">
      <alignment horizontal="center" vertical="center" wrapText="1"/>
    </xf>
    <xf numFmtId="182" fontId="15" fillId="0" borderId="11" xfId="0" applyNumberFormat="1" applyFont="1" applyFill="1" applyBorder="1" applyAlignment="1">
      <alignment horizontal="center" vertical="center"/>
    </xf>
    <xf numFmtId="0" fontId="62" fillId="0" borderId="0" xfId="0" applyFont="1" applyAlignment="1">
      <alignment vertical="center"/>
    </xf>
    <xf numFmtId="0" fontId="63" fillId="0" borderId="11" xfId="85" applyFont="1" applyFill="1" applyBorder="1" applyAlignment="1">
      <alignment horizontal="left" vertical="center" wrapText="1"/>
      <protection/>
    </xf>
    <xf numFmtId="0" fontId="63" fillId="0" borderId="0" xfId="85" applyFont="1" applyFill="1" applyAlignment="1">
      <alignment horizontal="left" vertical="center" wrapText="1"/>
      <protection/>
    </xf>
    <xf numFmtId="0" fontId="5" fillId="0" borderId="11"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left" vertical="center" wrapText="1"/>
    </xf>
    <xf numFmtId="0" fontId="5" fillId="0" borderId="0" xfId="0" applyFont="1" applyFill="1" applyAlignment="1">
      <alignment horizontal="left"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vertical="center" wrapText="1"/>
    </xf>
    <xf numFmtId="0" fontId="1" fillId="0" borderId="11" xfId="0" applyFont="1" applyBorder="1" applyAlignment="1">
      <alignment horizontal="center" vertical="center"/>
    </xf>
    <xf numFmtId="0" fontId="1" fillId="0" borderId="0" xfId="0" applyFont="1" applyAlignment="1">
      <alignment horizontal="center" vertical="center"/>
    </xf>
    <xf numFmtId="182" fontId="1" fillId="18" borderId="0" xfId="0" applyNumberFormat="1" applyFont="1" applyFill="1" applyAlignment="1">
      <alignment vertical="center"/>
    </xf>
    <xf numFmtId="0" fontId="20" fillId="0" borderId="0" xfId="63" applyFont="1" applyAlignment="1">
      <alignment vertical="center"/>
      <protection/>
    </xf>
    <xf numFmtId="0" fontId="21" fillId="0" borderId="0" xfId="41" applyNumberFormat="1" applyFont="1" applyFill="1" applyBorder="1" applyAlignment="1" applyProtection="1">
      <alignment vertical="center"/>
      <protection/>
    </xf>
    <xf numFmtId="0" fontId="0" fillId="0" borderId="0" xfId="0" applyFont="1" applyAlignment="1">
      <alignment vertical="center"/>
    </xf>
    <xf numFmtId="0" fontId="9" fillId="0" borderId="0" xfId="41" applyNumberFormat="1" applyFont="1" applyFill="1" applyAlignment="1" applyProtection="1">
      <alignment vertical="center"/>
      <protection/>
    </xf>
    <xf numFmtId="0" fontId="2" fillId="0" borderId="0" xfId="0" applyFont="1" applyAlignment="1">
      <alignment vertical="center"/>
    </xf>
    <xf numFmtId="181" fontId="22" fillId="0" borderId="0" xfId="87" applyNumberFormat="1" applyFont="1" applyFill="1" applyAlignment="1" applyProtection="1">
      <alignment horizontal="center" vertical="center"/>
      <protection/>
    </xf>
    <xf numFmtId="0" fontId="23" fillId="0" borderId="0" xfId="41" applyNumberFormat="1" applyFont="1" applyFill="1" applyBorder="1" applyAlignment="1" applyProtection="1">
      <alignment horizontal="center" vertical="center"/>
      <protection/>
    </xf>
    <xf numFmtId="0" fontId="0" fillId="0" borderId="0" xfId="0" applyFont="1" applyAlignment="1">
      <alignment horizontal="right" vertical="center"/>
    </xf>
    <xf numFmtId="0" fontId="8" fillId="0" borderId="11" xfId="41" applyNumberFormat="1" applyFont="1" applyFill="1" applyBorder="1" applyAlignment="1" applyProtection="1">
      <alignment horizontal="center" vertical="center" wrapText="1"/>
      <protection/>
    </xf>
    <xf numFmtId="0" fontId="2" fillId="0" borderId="11" xfId="57" applyNumberFormat="1" applyFont="1" applyFill="1" applyBorder="1" applyAlignment="1" applyProtection="1">
      <alignment horizontal="center" vertical="center" wrapText="1"/>
      <protection/>
    </xf>
    <xf numFmtId="0" fontId="2" fillId="0" borderId="11" xfId="57" applyNumberFormat="1" applyFont="1" applyFill="1" applyBorder="1" applyAlignment="1" applyProtection="1">
      <alignment horizontal="left" vertical="center" wrapText="1"/>
      <protection/>
    </xf>
    <xf numFmtId="177" fontId="2" fillId="0" borderId="11" xfId="0" applyNumberFormat="1" applyFont="1" applyBorder="1" applyAlignment="1">
      <alignment vertical="center" shrinkToFit="1"/>
    </xf>
    <xf numFmtId="0" fontId="2" fillId="0" borderId="11" xfId="0" applyFont="1" applyBorder="1" applyAlignment="1">
      <alignment vertical="center"/>
    </xf>
    <xf numFmtId="0" fontId="64" fillId="0" borderId="11" xfId="0" applyFont="1" applyFill="1" applyBorder="1" applyAlignment="1">
      <alignment vertical="center"/>
    </xf>
    <xf numFmtId="177" fontId="0" fillId="0" borderId="11" xfId="0" applyNumberFormat="1" applyFont="1" applyBorder="1" applyAlignment="1">
      <alignment vertical="center" shrinkToFit="1"/>
    </xf>
    <xf numFmtId="0" fontId="0" fillId="0" borderId="11" xfId="0" applyFont="1" applyBorder="1" applyAlignment="1">
      <alignment vertical="center"/>
    </xf>
    <xf numFmtId="0" fontId="0" fillId="0" borderId="11" xfId="0" applyFont="1" applyBorder="1" applyAlignment="1">
      <alignment vertical="center" wrapText="1"/>
    </xf>
    <xf numFmtId="177" fontId="0" fillId="0" borderId="11" xfId="0" applyNumberFormat="1" applyFont="1" applyFill="1" applyBorder="1" applyAlignment="1">
      <alignment vertical="center" shrinkToFit="1"/>
    </xf>
    <xf numFmtId="0" fontId="0" fillId="0" borderId="0" xfId="63" applyFont="1" applyFill="1" applyAlignment="1">
      <alignment vertical="center"/>
      <protection/>
    </xf>
    <xf numFmtId="0" fontId="0" fillId="0" borderId="0" xfId="63" applyFont="1" applyFill="1" applyAlignment="1">
      <alignment vertical="center"/>
      <protection/>
    </xf>
    <xf numFmtId="178" fontId="7" fillId="0" borderId="0" xfId="63" applyNumberFormat="1" applyAlignment="1">
      <alignment vertical="center"/>
      <protection/>
    </xf>
    <xf numFmtId="0" fontId="0" fillId="0" borderId="11" xfId="63" applyFont="1" applyFill="1" applyBorder="1" applyAlignment="1">
      <alignment horizontal="center" vertical="center"/>
      <protection/>
    </xf>
    <xf numFmtId="181" fontId="0" fillId="0" borderId="12" xfId="87" applyNumberFormat="1" applyFont="1" applyFill="1" applyBorder="1" applyAlignment="1" applyProtection="1">
      <alignment horizontal="center" vertical="center" wrapText="1"/>
      <protection/>
    </xf>
    <xf numFmtId="181" fontId="0" fillId="0" borderId="13" xfId="87" applyNumberFormat="1" applyFont="1" applyFill="1" applyBorder="1" applyAlignment="1" applyProtection="1">
      <alignment horizontal="center" vertical="center" wrapText="1"/>
      <protection/>
    </xf>
    <xf numFmtId="181" fontId="0" fillId="0" borderId="14" xfId="87" applyNumberFormat="1" applyFont="1" applyFill="1" applyBorder="1" applyAlignment="1" applyProtection="1">
      <alignment horizontal="center" vertical="center" wrapText="1"/>
      <protection/>
    </xf>
    <xf numFmtId="0" fontId="8" fillId="8" borderId="11" xfId="63" applyFont="1" applyFill="1" applyBorder="1" applyAlignment="1">
      <alignment horizontal="left" vertical="center" shrinkToFit="1"/>
      <protection/>
    </xf>
    <xf numFmtId="0" fontId="65" fillId="0" borderId="11" xfId="0" applyFont="1" applyFill="1" applyBorder="1" applyAlignment="1">
      <alignment vertical="center"/>
    </xf>
    <xf numFmtId="177" fontId="0" fillId="0" borderId="11" xfId="83" applyNumberFormat="1" applyFont="1" applyFill="1" applyBorder="1" applyAlignment="1" applyProtection="1">
      <alignment horizontal="right" vertical="center" shrinkToFit="1"/>
      <protection/>
    </xf>
    <xf numFmtId="177" fontId="0" fillId="0" borderId="11" xfId="0" applyNumberFormat="1" applyFont="1" applyFill="1" applyBorder="1" applyAlignment="1" applyProtection="1">
      <alignment horizontal="right" vertical="center" shrinkToFit="1"/>
      <protection/>
    </xf>
    <xf numFmtId="182" fontId="25" fillId="0" borderId="23" xfId="0" applyNumberFormat="1" applyFont="1" applyFill="1" applyBorder="1" applyAlignment="1">
      <alignment vertical="center" wrapText="1"/>
    </xf>
    <xf numFmtId="177" fontId="9" fillId="0" borderId="11" xfId="63" applyNumberFormat="1" applyFont="1" applyFill="1" applyBorder="1" applyAlignment="1">
      <alignment vertical="center" shrinkToFit="1"/>
      <protection/>
    </xf>
    <xf numFmtId="0" fontId="11" fillId="0" borderId="0" xfId="63" applyFont="1" applyFill="1" applyAlignment="1">
      <alignment vertical="center" wrapText="1"/>
      <protection/>
    </xf>
    <xf numFmtId="0" fontId="11" fillId="0" borderId="0" xfId="63" applyFont="1" applyFill="1" applyAlignment="1">
      <alignment vertical="center"/>
      <protection/>
    </xf>
    <xf numFmtId="178" fontId="0" fillId="0" borderId="0" xfId="87" applyNumberFormat="1" applyFont="1" applyFill="1" applyAlignment="1" applyProtection="1">
      <alignment horizontal="right" vertical="center"/>
      <protection/>
    </xf>
    <xf numFmtId="178" fontId="4" fillId="0" borderId="0" xfId="87" applyNumberFormat="1" applyFont="1" applyFill="1" applyAlignment="1" applyProtection="1">
      <alignment horizontal="center" vertical="center"/>
      <protection/>
    </xf>
    <xf numFmtId="178" fontId="0" fillId="0" borderId="11" xfId="63" applyNumberFormat="1" applyFont="1" applyFill="1" applyBorder="1" applyAlignment="1">
      <alignment horizontal="center" vertical="center" wrapText="1"/>
      <protection/>
    </xf>
    <xf numFmtId="178" fontId="2" fillId="0" borderId="11" xfId="63" applyNumberFormat="1" applyFont="1" applyFill="1" applyBorder="1" applyAlignment="1">
      <alignment vertical="center" shrinkToFit="1"/>
      <protection/>
    </xf>
    <xf numFmtId="178" fontId="0" fillId="0" borderId="11" xfId="63" applyNumberFormat="1" applyFont="1" applyFill="1" applyBorder="1" applyAlignment="1">
      <alignment vertical="center" shrinkToFit="1"/>
      <protection/>
    </xf>
    <xf numFmtId="0" fontId="0" fillId="0" borderId="0" xfId="26" applyNumberFormat="1" applyFont="1" applyFill="1" applyBorder="1" applyAlignment="1" applyProtection="1">
      <alignment vertical="center"/>
      <protection/>
    </xf>
    <xf numFmtId="0" fontId="26" fillId="0" borderId="0" xfId="63" applyFont="1" applyFill="1" applyAlignment="1">
      <alignment horizontal="center" vertical="center"/>
      <protection/>
    </xf>
    <xf numFmtId="178" fontId="11" fillId="0" borderId="0" xfId="63" applyNumberFormat="1" applyFont="1" applyFill="1" applyAlignment="1">
      <alignment vertical="center" wrapText="1"/>
      <protection/>
    </xf>
    <xf numFmtId="178" fontId="11" fillId="0" borderId="0" xfId="63" applyNumberFormat="1" applyFont="1" applyFill="1" applyAlignment="1">
      <alignment vertical="center"/>
      <protection/>
    </xf>
    <xf numFmtId="178" fontId="6" fillId="0" borderId="0" xfId="63" applyNumberFormat="1" applyFont="1" applyAlignment="1">
      <alignment vertical="center"/>
      <protection/>
    </xf>
    <xf numFmtId="181" fontId="4" fillId="0" borderId="0" xfId="87" applyNumberFormat="1" applyFont="1" applyFill="1" applyAlignment="1" applyProtection="1">
      <alignment horizontal="center"/>
      <protection/>
    </xf>
    <xf numFmtId="181" fontId="0" fillId="0" borderId="11" xfId="87" applyNumberFormat="1" applyFont="1" applyFill="1" applyBorder="1" applyAlignment="1">
      <alignment horizontal="center" vertical="center"/>
      <protection/>
    </xf>
    <xf numFmtId="181" fontId="0" fillId="0" borderId="11" xfId="87" applyNumberFormat="1" applyFont="1" applyFill="1" applyBorder="1" applyAlignment="1" applyProtection="1">
      <alignment horizontal="center" vertical="center" wrapText="1"/>
      <protection/>
    </xf>
    <xf numFmtId="0" fontId="0" fillId="0" borderId="11" xfId="63" applyFont="1" applyBorder="1" applyAlignment="1">
      <alignment horizontal="center" vertical="center"/>
      <protection/>
    </xf>
    <xf numFmtId="184" fontId="0" fillId="0" borderId="0" xfId="63" applyNumberFormat="1" applyFont="1" applyAlignment="1">
      <alignment vertical="center"/>
      <protection/>
    </xf>
    <xf numFmtId="177" fontId="0" fillId="0" borderId="11" xfId="0" applyNumberFormat="1" applyFont="1" applyFill="1" applyBorder="1" applyAlignment="1" applyProtection="1">
      <alignment vertical="center" shrinkToFit="1"/>
      <protection locked="0"/>
    </xf>
    <xf numFmtId="58" fontId="0" fillId="0" borderId="0" xfId="63" applyNumberFormat="1" applyFont="1" applyAlignment="1">
      <alignment vertical="center"/>
      <protection/>
    </xf>
    <xf numFmtId="0" fontId="0" fillId="0" borderId="0" xfId="63" applyFont="1" applyAlignment="1">
      <alignment horizontal="right" vertical="center"/>
      <protection/>
    </xf>
    <xf numFmtId="182" fontId="9" fillId="0" borderId="11" xfId="87" applyNumberFormat="1" applyFont="1" applyFill="1" applyBorder="1" applyAlignment="1" applyProtection="1">
      <alignment horizontal="right" vertical="center" shrinkToFit="1"/>
      <protection/>
    </xf>
    <xf numFmtId="182" fontId="0" fillId="0" borderId="11" xfId="0" applyNumberFormat="1" applyFont="1" applyFill="1" applyBorder="1" applyAlignment="1" applyProtection="1">
      <alignment vertical="center" shrinkToFit="1"/>
      <protection locked="0"/>
    </xf>
    <xf numFmtId="10" fontId="0" fillId="0" borderId="0" xfId="26" applyNumberFormat="1" applyFont="1" applyFill="1" applyBorder="1" applyAlignment="1" applyProtection="1">
      <alignment vertical="center"/>
      <protection/>
    </xf>
    <xf numFmtId="0" fontId="0" fillId="0" borderId="11" xfId="63" applyFont="1" applyBorder="1" applyAlignment="1">
      <alignment horizontal="right" vertical="center"/>
      <protection/>
    </xf>
    <xf numFmtId="182" fontId="0" fillId="0" borderId="11" xfId="63" applyNumberFormat="1" applyFont="1" applyBorder="1" applyAlignment="1">
      <alignment vertical="center"/>
      <protection/>
    </xf>
    <xf numFmtId="0" fontId="0" fillId="19" borderId="11" xfId="63" applyFont="1" applyFill="1" applyBorder="1" applyAlignment="1">
      <alignment horizontal="right" vertical="center"/>
      <protection/>
    </xf>
    <xf numFmtId="0" fontId="27" fillId="0" borderId="0" xfId="0" applyFont="1" applyAlignment="1">
      <alignment vertical="center"/>
    </xf>
    <xf numFmtId="0" fontId="3" fillId="0" borderId="0" xfId="0" applyFont="1" applyAlignment="1">
      <alignment vertical="center"/>
    </xf>
    <xf numFmtId="0" fontId="28" fillId="0" borderId="0" xfId="0" applyFont="1" applyAlignment="1">
      <alignment vertical="center"/>
    </xf>
    <xf numFmtId="181" fontId="28" fillId="0" borderId="0" xfId="87" applyNumberFormat="1" applyFont="1" applyFill="1" applyAlignment="1" applyProtection="1">
      <alignment horizontal="left"/>
      <protection/>
    </xf>
    <xf numFmtId="181" fontId="29" fillId="0" borderId="0" xfId="87" applyNumberFormat="1" applyFont="1" applyFill="1" applyAlignment="1" applyProtection="1">
      <alignment horizontal="center"/>
      <protection/>
    </xf>
    <xf numFmtId="0" fontId="6" fillId="0" borderId="0" xfId="0" applyFont="1" applyAlignment="1">
      <alignment horizontal="left" vertical="center"/>
    </xf>
    <xf numFmtId="0" fontId="28" fillId="0" borderId="0" xfId="63" applyFont="1" applyAlignment="1">
      <alignment horizontal="left" vertical="center" wrapText="1"/>
      <protection/>
    </xf>
    <xf numFmtId="0" fontId="29" fillId="0" borderId="0" xfId="63" applyFont="1" applyAlignment="1">
      <alignment horizontal="center" vertical="center" wrapText="1"/>
      <protection/>
    </xf>
    <xf numFmtId="0" fontId="6" fillId="0" borderId="0" xfId="0" applyFont="1" applyAlignment="1">
      <alignment vertical="center"/>
    </xf>
    <xf numFmtId="0" fontId="0" fillId="0" borderId="0" xfId="99" applyFill="1">
      <alignment/>
      <protection/>
    </xf>
    <xf numFmtId="3" fontId="0" fillId="0" borderId="0" xfId="99" applyNumberFormat="1" applyFont="1" applyFill="1" applyAlignment="1" applyProtection="1">
      <alignment/>
      <protection/>
    </xf>
    <xf numFmtId="0" fontId="0" fillId="0" borderId="0" xfId="99" applyFont="1" applyFill="1" applyAlignment="1">
      <alignment/>
      <protection/>
    </xf>
    <xf numFmtId="3" fontId="4" fillId="0" borderId="0" xfId="99" applyNumberFormat="1" applyFont="1" applyFill="1" applyAlignment="1" applyProtection="1">
      <alignment horizontal="center" vertical="center"/>
      <protection/>
    </xf>
    <xf numFmtId="3" fontId="5" fillId="0" borderId="0" xfId="99" applyNumberFormat="1" applyFont="1" applyFill="1" applyBorder="1" applyAlignment="1" applyProtection="1">
      <alignment horizontal="right" vertical="center"/>
      <protection/>
    </xf>
    <xf numFmtId="0" fontId="0" fillId="0" borderId="0" xfId="99" applyFont="1" applyFill="1" applyAlignment="1">
      <alignment horizontal="right" vertical="center"/>
      <protection/>
    </xf>
    <xf numFmtId="3" fontId="2" fillId="0" borderId="11" xfId="99" applyNumberFormat="1" applyFont="1" applyFill="1" applyBorder="1" applyAlignment="1" applyProtection="1">
      <alignment horizontal="center" vertical="center"/>
      <protection/>
    </xf>
    <xf numFmtId="3" fontId="2" fillId="0" borderId="11" xfId="99" applyNumberFormat="1" applyFont="1" applyFill="1" applyBorder="1" applyAlignment="1" applyProtection="1">
      <alignment vertical="center"/>
      <protection/>
    </xf>
    <xf numFmtId="177" fontId="2" fillId="0" borderId="11" xfId="99" applyNumberFormat="1" applyFont="1" applyFill="1" applyBorder="1" applyAlignment="1" applyProtection="1">
      <alignment horizontal="right" vertical="center" shrinkToFit="1"/>
      <protection/>
    </xf>
    <xf numFmtId="0" fontId="0" fillId="0" borderId="11" xfId="99" applyFont="1" applyFill="1" applyBorder="1">
      <alignment/>
      <protection/>
    </xf>
    <xf numFmtId="3" fontId="0" fillId="0" borderId="11" xfId="99" applyNumberFormat="1" applyFont="1" applyFill="1" applyBorder="1" applyAlignment="1" applyProtection="1">
      <alignment vertical="center"/>
      <protection/>
    </xf>
    <xf numFmtId="177" fontId="0" fillId="0" borderId="11" xfId="99" applyNumberFormat="1" applyFont="1" applyFill="1" applyBorder="1" applyAlignment="1" applyProtection="1">
      <alignment horizontal="right" vertical="center" shrinkToFit="1"/>
      <protection/>
    </xf>
    <xf numFmtId="0" fontId="14" fillId="0" borderId="11" xfId="99" applyFont="1" applyFill="1" applyBorder="1" applyAlignment="1">
      <alignment wrapText="1"/>
      <protection/>
    </xf>
    <xf numFmtId="0" fontId="4" fillId="0" borderId="0" xfId="84" applyNumberFormat="1" applyFont="1" applyFill="1" applyAlignment="1" applyProtection="1">
      <alignment horizontal="center" vertical="center" wrapText="1"/>
      <protection/>
    </xf>
    <xf numFmtId="177"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shrinkToFit="1"/>
    </xf>
    <xf numFmtId="177"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shrinkToFit="1"/>
    </xf>
    <xf numFmtId="177" fontId="0" fillId="0" borderId="11" xfId="0" applyNumberFormat="1" applyFont="1" applyFill="1" applyBorder="1" applyAlignment="1">
      <alignment horizontal="right" vertical="center" shrinkToFit="1"/>
    </xf>
    <xf numFmtId="0" fontId="0" fillId="0" borderId="0" xfId="21" applyFont="1" applyAlignment="1">
      <alignment vertical="center"/>
      <protection/>
    </xf>
    <xf numFmtId="0" fontId="0" fillId="0" borderId="0" xfId="21" applyFont="1">
      <alignment/>
      <protection/>
    </xf>
    <xf numFmtId="0" fontId="0" fillId="0" borderId="0" xfId="21">
      <alignment/>
      <protection/>
    </xf>
    <xf numFmtId="0" fontId="0" fillId="0" borderId="0" xfId="21" applyFont="1" applyAlignment="1">
      <alignment horizontal="left" vertical="center"/>
      <protection/>
    </xf>
    <xf numFmtId="0" fontId="4" fillId="0" borderId="0" xfId="21" applyFont="1" applyAlignment="1">
      <alignment horizontal="center" vertical="center"/>
      <protection/>
    </xf>
    <xf numFmtId="0" fontId="0" fillId="0" borderId="11" xfId="21" applyFont="1" applyBorder="1" applyAlignment="1">
      <alignment horizontal="center" vertical="center" shrinkToFit="1"/>
      <protection/>
    </xf>
    <xf numFmtId="0" fontId="0" fillId="0" borderId="18" xfId="21" applyFont="1" applyBorder="1" applyAlignment="1">
      <alignment horizontal="center" vertical="center" shrinkToFit="1"/>
      <protection/>
    </xf>
    <xf numFmtId="181" fontId="0" fillId="0" borderId="11" xfId="87" applyNumberFormat="1" applyFont="1" applyFill="1" applyBorder="1" applyAlignment="1" applyProtection="1">
      <alignment horizontal="center" vertical="center" shrinkToFit="1"/>
      <protection/>
    </xf>
    <xf numFmtId="181" fontId="0" fillId="0" borderId="10" xfId="87" applyNumberFormat="1" applyFont="1" applyFill="1" applyBorder="1" applyAlignment="1" applyProtection="1">
      <alignment horizontal="center" vertical="center" wrapText="1" shrinkToFit="1"/>
      <protection/>
    </xf>
    <xf numFmtId="185" fontId="0" fillId="0" borderId="11" xfId="63" applyNumberFormat="1" applyFont="1" applyBorder="1" applyAlignment="1">
      <alignment horizontal="center" vertical="center" shrinkToFit="1"/>
      <protection/>
    </xf>
    <xf numFmtId="0" fontId="0" fillId="0" borderId="21" xfId="21" applyFont="1" applyBorder="1" applyAlignment="1">
      <alignment horizontal="center" vertical="center" shrinkToFit="1"/>
      <protection/>
    </xf>
    <xf numFmtId="0" fontId="0" fillId="0" borderId="11" xfId="63" applyFont="1" applyBorder="1" applyAlignment="1">
      <alignment horizontal="center" vertical="center" shrinkToFit="1"/>
      <protection/>
    </xf>
    <xf numFmtId="181" fontId="0" fillId="0" borderId="15" xfId="87" applyNumberFormat="1" applyFont="1" applyFill="1" applyBorder="1" applyAlignment="1" applyProtection="1">
      <alignment horizontal="center" vertical="center" shrinkToFit="1"/>
      <protection/>
    </xf>
    <xf numFmtId="182" fontId="0" fillId="0" borderId="11" xfId="21" applyNumberFormat="1" applyFont="1" applyBorder="1" applyAlignment="1">
      <alignment horizontal="right" vertical="center" shrinkToFit="1"/>
      <protection/>
    </xf>
    <xf numFmtId="177" fontId="0" fillId="0" borderId="11" xfId="21" applyNumberFormat="1" applyFont="1" applyBorder="1" applyAlignment="1">
      <alignment horizontal="right" vertical="center" shrinkToFit="1"/>
      <protection/>
    </xf>
    <xf numFmtId="178" fontId="0" fillId="0" borderId="11" xfId="21" applyNumberFormat="1" applyFont="1" applyBorder="1" applyAlignment="1">
      <alignment horizontal="right" vertical="center" shrinkToFit="1"/>
      <protection/>
    </xf>
    <xf numFmtId="0" fontId="0" fillId="0" borderId="11" xfId="21" applyNumberFormat="1" applyFont="1" applyBorder="1" applyAlignment="1">
      <alignment horizontal="left" vertical="center" wrapText="1"/>
      <protection/>
    </xf>
    <xf numFmtId="0" fontId="0" fillId="0" borderId="11" xfId="21" applyNumberFormat="1" applyFont="1" applyBorder="1" applyAlignment="1">
      <alignment horizontal="left" vertical="center" shrinkToFit="1"/>
      <protection/>
    </xf>
    <xf numFmtId="184" fontId="0" fillId="0" borderId="11" xfId="21" applyNumberFormat="1" applyFont="1" applyBorder="1" applyAlignment="1">
      <alignment horizontal="right" vertical="center" shrinkToFit="1"/>
      <protection/>
    </xf>
    <xf numFmtId="0" fontId="0" fillId="0" borderId="11" xfId="21" applyFont="1" applyBorder="1" applyAlignment="1">
      <alignment horizontal="left" vertical="center" wrapText="1"/>
      <protection/>
    </xf>
    <xf numFmtId="0" fontId="0" fillId="0" borderId="0" xfId="21" applyFont="1" applyAlignment="1">
      <alignment horizontal="right" vertical="center"/>
      <protection/>
    </xf>
    <xf numFmtId="177" fontId="0" fillId="0" borderId="11" xfId="21" applyNumberFormat="1" applyFont="1" applyFill="1" applyBorder="1" applyAlignment="1">
      <alignment horizontal="right" vertical="center" shrinkToFit="1"/>
      <protection/>
    </xf>
    <xf numFmtId="177" fontId="7" fillId="0" borderId="0" xfId="63" applyNumberFormat="1" applyAlignment="1">
      <alignment horizontal="right" vertical="center"/>
      <protection/>
    </xf>
    <xf numFmtId="0" fontId="2" fillId="0" borderId="0" xfId="63" applyFont="1" applyAlignment="1">
      <alignment horizontal="center" vertical="center" wrapText="1"/>
      <protection/>
    </xf>
    <xf numFmtId="0" fontId="4" fillId="0" borderId="0" xfId="63" applyFont="1" applyAlignment="1">
      <alignment horizontal="center" vertical="center" wrapText="1"/>
      <protection/>
    </xf>
    <xf numFmtId="0" fontId="0" fillId="0" borderId="10" xfId="63" applyFont="1" applyFill="1" applyBorder="1" applyAlignment="1">
      <alignment horizontal="center" vertical="center"/>
      <protection/>
    </xf>
    <xf numFmtId="0" fontId="0" fillId="0" borderId="10" xfId="63" applyFont="1" applyFill="1" applyBorder="1" applyAlignment="1">
      <alignment horizontal="center" vertical="center" wrapText="1"/>
      <protection/>
    </xf>
    <xf numFmtId="0" fontId="0" fillId="0" borderId="15" xfId="63" applyFont="1" applyFill="1" applyBorder="1" applyAlignment="1">
      <alignment horizontal="center" vertical="center"/>
      <protection/>
    </xf>
    <xf numFmtId="0" fontId="0" fillId="0" borderId="15" xfId="63" applyFont="1" applyFill="1" applyBorder="1" applyAlignment="1">
      <alignment horizontal="center" vertical="center" wrapText="1"/>
      <protection/>
    </xf>
    <xf numFmtId="176" fontId="0" fillId="0" borderId="11" xfId="63" applyNumberFormat="1" applyFont="1" applyFill="1" applyBorder="1" applyAlignment="1">
      <alignment horizontal="center" vertical="center" wrapText="1"/>
      <protection/>
    </xf>
    <xf numFmtId="177" fontId="0" fillId="0" borderId="10" xfId="63" applyNumberFormat="1" applyFont="1" applyFill="1" applyBorder="1" applyAlignment="1">
      <alignment horizontal="center" vertical="center" wrapText="1"/>
      <protection/>
    </xf>
    <xf numFmtId="0" fontId="2" fillId="8" borderId="11" xfId="63" applyFont="1" applyFill="1" applyBorder="1" applyAlignment="1">
      <alignment horizontal="left" vertical="center" wrapText="1"/>
      <protection/>
    </xf>
    <xf numFmtId="177" fontId="0" fillId="0" borderId="11" xfId="63" applyNumberFormat="1" applyFont="1" applyFill="1" applyBorder="1" applyAlignment="1">
      <alignment vertical="center" shrinkToFit="1"/>
      <protection/>
    </xf>
    <xf numFmtId="178" fontId="0" fillId="8" borderId="11" xfId="63" applyNumberFormat="1" applyFont="1" applyFill="1" applyBorder="1" applyAlignment="1">
      <alignment horizontal="right" vertical="center" shrinkToFit="1"/>
      <protection/>
    </xf>
    <xf numFmtId="177" fontId="6" fillId="0" borderId="0" xfId="63" applyNumberFormat="1" applyFont="1" applyAlignment="1">
      <alignment horizontal="right" vertical="center"/>
      <protection/>
    </xf>
    <xf numFmtId="185" fontId="0" fillId="0" borderId="0" xfId="63" applyNumberFormat="1" applyFont="1" applyAlignment="1">
      <alignment vertical="center"/>
      <protection/>
    </xf>
    <xf numFmtId="185" fontId="0" fillId="0" borderId="0" xfId="87" applyNumberFormat="1" applyFont="1" applyFill="1" applyAlignment="1" applyProtection="1">
      <alignment horizontal="left" vertical="center"/>
      <protection/>
    </xf>
    <xf numFmtId="185" fontId="30" fillId="0" borderId="0" xfId="87" applyNumberFormat="1" applyFont="1" applyFill="1" applyAlignment="1" applyProtection="1">
      <alignment horizontal="right" vertical="center"/>
      <protection/>
    </xf>
    <xf numFmtId="181" fontId="11" fillId="0" borderId="0" xfId="87" applyNumberFormat="1" applyFont="1" applyFill="1" applyAlignment="1" applyProtection="1">
      <alignment horizontal="left" vertical="center"/>
      <protection/>
    </xf>
    <xf numFmtId="181" fontId="1" fillId="0" borderId="0" xfId="87" applyNumberFormat="1" applyFont="1" applyFill="1" applyAlignment="1" applyProtection="1">
      <alignment horizontal="center" vertical="center"/>
      <protection/>
    </xf>
    <xf numFmtId="181" fontId="1" fillId="0" borderId="0" xfId="87" applyNumberFormat="1" applyFont="1" applyFill="1" applyAlignment="1" applyProtection="1">
      <alignment horizontal="right" vertical="center"/>
      <protection/>
    </xf>
    <xf numFmtId="185" fontId="0" fillId="0" borderId="0" xfId="87" applyNumberFormat="1" applyFont="1" applyFill="1" applyAlignment="1" applyProtection="1">
      <alignment horizontal="right" vertical="center"/>
      <protection/>
    </xf>
    <xf numFmtId="181" fontId="0" fillId="0" borderId="10" xfId="87" applyNumberFormat="1" applyFont="1" applyFill="1" applyBorder="1" applyAlignment="1">
      <alignment horizontal="center" vertical="center"/>
      <protection/>
    </xf>
    <xf numFmtId="185" fontId="0" fillId="0" borderId="11" xfId="63" applyNumberFormat="1" applyFont="1" applyBorder="1" applyAlignment="1">
      <alignment horizontal="center" vertical="center" wrapText="1"/>
      <protection/>
    </xf>
    <xf numFmtId="181" fontId="0" fillId="0" borderId="15" xfId="87" applyNumberFormat="1" applyFont="1" applyFill="1" applyBorder="1" applyAlignment="1">
      <alignment horizontal="center" vertical="center"/>
      <protection/>
    </xf>
    <xf numFmtId="0" fontId="0" fillId="0" borderId="19" xfId="63" applyFont="1" applyBorder="1" applyAlignment="1">
      <alignment horizontal="center" vertical="center" wrapText="1"/>
      <protection/>
    </xf>
    <xf numFmtId="181" fontId="0" fillId="0" borderId="15" xfId="87" applyNumberFormat="1" applyFont="1" applyFill="1" applyBorder="1" applyAlignment="1" applyProtection="1">
      <alignment horizontal="center" vertical="center"/>
      <protection/>
    </xf>
    <xf numFmtId="185" fontId="0" fillId="0" borderId="11" xfId="63" applyNumberFormat="1" applyFont="1" applyBorder="1" applyAlignment="1">
      <alignment horizontal="center" vertical="center"/>
      <protection/>
    </xf>
    <xf numFmtId="0" fontId="2" fillId="0" borderId="11" xfId="63" applyFont="1" applyFill="1" applyBorder="1" applyAlignment="1">
      <alignment vertical="center" wrapText="1"/>
      <protection/>
    </xf>
    <xf numFmtId="178" fontId="9" fillId="0" borderId="11" xfId="87" applyNumberFormat="1" applyFont="1" applyFill="1" applyBorder="1" applyAlignment="1" applyProtection="1">
      <alignment horizontal="right" vertical="center" shrinkToFit="1"/>
      <protection/>
    </xf>
    <xf numFmtId="178" fontId="0" fillId="0" borderId="11" xfId="63" applyNumberFormat="1" applyFont="1" applyFill="1" applyBorder="1" applyAlignment="1">
      <alignment vertical="center" shrinkToFit="1"/>
      <protection/>
    </xf>
    <xf numFmtId="0" fontId="6" fillId="0" borderId="0" xfId="63" applyFont="1" applyFill="1" applyAlignment="1">
      <alignment vertical="center"/>
      <protection/>
    </xf>
    <xf numFmtId="182" fontId="0" fillId="0" borderId="0" xfId="63" applyNumberFormat="1" applyFont="1" applyFill="1" applyAlignment="1">
      <alignment vertical="center"/>
      <protection/>
    </xf>
    <xf numFmtId="185" fontId="6" fillId="0" borderId="0" xfId="63" applyNumberFormat="1" applyFont="1" applyAlignment="1">
      <alignment vertical="center"/>
      <protection/>
    </xf>
    <xf numFmtId="179" fontId="0" fillId="0" borderId="0" xfId="63" applyNumberFormat="1" applyFont="1" applyFill="1" applyAlignment="1">
      <alignment vertical="center"/>
      <protection/>
    </xf>
    <xf numFmtId="0" fontId="7" fillId="0" borderId="0" xfId="63">
      <alignment/>
      <protection/>
    </xf>
    <xf numFmtId="0" fontId="7" fillId="0" borderId="0" xfId="63" applyFill="1">
      <alignment/>
      <protection/>
    </xf>
    <xf numFmtId="176" fontId="7" fillId="0" borderId="0" xfId="63" applyNumberFormat="1">
      <alignment/>
      <protection/>
    </xf>
    <xf numFmtId="179" fontId="7" fillId="0" borderId="0" xfId="63" applyNumberFormat="1" applyAlignment="1">
      <alignment horizontal="right"/>
      <protection/>
    </xf>
    <xf numFmtId="0" fontId="29" fillId="0" borderId="0" xfId="63" applyFont="1" applyFill="1" applyAlignment="1">
      <alignment horizontal="center" vertical="center" wrapText="1"/>
      <protection/>
    </xf>
    <xf numFmtId="181" fontId="30" fillId="0" borderId="0" xfId="87" applyNumberFormat="1" applyFont="1" applyFill="1" applyAlignment="1" applyProtection="1">
      <alignment horizontal="right" vertical="center"/>
      <protection/>
    </xf>
    <xf numFmtId="0" fontId="4" fillId="0" borderId="0" xfId="63" applyFont="1" applyFill="1" applyAlignment="1">
      <alignment horizontal="center" vertical="center" wrapText="1"/>
      <protection/>
    </xf>
    <xf numFmtId="0" fontId="5" fillId="0" borderId="0" xfId="63" applyFont="1">
      <alignment/>
      <protection/>
    </xf>
    <xf numFmtId="0" fontId="5" fillId="0" borderId="0" xfId="63" applyFont="1" applyFill="1">
      <alignment/>
      <protection/>
    </xf>
    <xf numFmtId="176" fontId="1" fillId="0" borderId="0" xfId="63" applyNumberFormat="1" applyFont="1" applyAlignment="1">
      <alignment horizontal="right" vertical="center"/>
      <protection/>
    </xf>
    <xf numFmtId="179" fontId="5" fillId="0" borderId="0" xfId="63" applyNumberFormat="1" applyFont="1" applyAlignment="1">
      <alignment horizontal="right"/>
      <protection/>
    </xf>
    <xf numFmtId="0" fontId="2" fillId="8" borderId="11" xfId="63" applyFont="1" applyFill="1" applyBorder="1" applyAlignment="1">
      <alignment horizontal="left" vertical="center"/>
      <protection/>
    </xf>
    <xf numFmtId="177" fontId="8" fillId="0" borderId="11" xfId="19" applyNumberFormat="1" applyFont="1" applyFill="1" applyBorder="1" applyAlignment="1">
      <alignment vertical="center"/>
    </xf>
    <xf numFmtId="177" fontId="8" fillId="0" borderId="11" xfId="19" applyNumberFormat="1" applyFont="1" applyBorder="1" applyAlignment="1">
      <alignment vertical="center"/>
    </xf>
    <xf numFmtId="178" fontId="8" fillId="0" borderId="11" xfId="19" applyNumberFormat="1" applyFont="1" applyBorder="1" applyAlignment="1">
      <alignment horizontal="right" vertical="center" shrinkToFit="1"/>
    </xf>
    <xf numFmtId="0" fontId="31" fillId="0" borderId="11" xfId="19" applyNumberFormat="1" applyFont="1" applyBorder="1" applyAlignment="1">
      <alignment vertical="center" wrapText="1"/>
    </xf>
    <xf numFmtId="0" fontId="0" fillId="8" borderId="11" xfId="63" applyFont="1" applyFill="1" applyBorder="1" applyAlignment="1">
      <alignment horizontal="left" vertical="center" wrapText="1"/>
      <protection/>
    </xf>
    <xf numFmtId="177" fontId="9" fillId="0" borderId="11" xfId="19" applyNumberFormat="1" applyFont="1" applyFill="1" applyBorder="1" applyAlignment="1">
      <alignment vertical="center"/>
    </xf>
    <xf numFmtId="3" fontId="0" fillId="18" borderId="11" xfId="0" applyNumberFormat="1" applyFont="1" applyFill="1" applyBorder="1" applyAlignment="1" applyProtection="1">
      <alignment horizontal="right" vertical="center"/>
      <protection/>
    </xf>
    <xf numFmtId="177" fontId="9" fillId="0" borderId="11" xfId="19" applyNumberFormat="1" applyFont="1" applyBorder="1" applyAlignment="1">
      <alignment vertical="center"/>
    </xf>
    <xf numFmtId="178" fontId="9" fillId="0" borderId="11" xfId="19" applyNumberFormat="1" applyFont="1" applyBorder="1" applyAlignment="1">
      <alignment horizontal="right" vertical="center" shrinkToFit="1"/>
    </xf>
    <xf numFmtId="0" fontId="31" fillId="0" borderId="11" xfId="19" applyNumberFormat="1" applyFont="1" applyFill="1" applyBorder="1" applyAlignment="1">
      <alignment vertical="center" wrapText="1"/>
    </xf>
    <xf numFmtId="3" fontId="0" fillId="0" borderId="11" xfId="0" applyNumberFormat="1" applyFont="1" applyFill="1" applyBorder="1" applyAlignment="1" applyProtection="1">
      <alignment horizontal="right" vertical="center"/>
      <protection/>
    </xf>
    <xf numFmtId="0" fontId="31" fillId="0" borderId="11" xfId="19" applyNumberFormat="1" applyFont="1" applyFill="1" applyBorder="1" applyAlignment="1">
      <alignment vertical="center" wrapText="1"/>
    </xf>
    <xf numFmtId="177" fontId="9" fillId="18" borderId="11" xfId="19" applyNumberFormat="1" applyFont="1" applyFill="1" applyBorder="1" applyAlignment="1">
      <alignment vertical="center"/>
    </xf>
    <xf numFmtId="0" fontId="6" fillId="0" borderId="0" xfId="63" applyFont="1" applyFill="1">
      <alignment/>
      <protection/>
    </xf>
    <xf numFmtId="0" fontId="6" fillId="0" borderId="0" xfId="63" applyFont="1">
      <alignment/>
      <protection/>
    </xf>
    <xf numFmtId="176" fontId="6" fillId="0" borderId="0" xfId="63" applyNumberFormat="1" applyFont="1">
      <alignment/>
      <protection/>
    </xf>
    <xf numFmtId="179" fontId="6" fillId="0" borderId="0" xfId="63" applyNumberFormat="1" applyFont="1" applyAlignment="1">
      <alignment horizontal="right"/>
      <protection/>
    </xf>
    <xf numFmtId="177" fontId="6" fillId="0" borderId="0" xfId="63" applyNumberFormat="1" applyFont="1">
      <alignment/>
      <protection/>
    </xf>
    <xf numFmtId="0" fontId="7" fillId="0" borderId="0" xfId="63" applyFill="1" applyBorder="1">
      <alignment/>
      <protection/>
    </xf>
    <xf numFmtId="177" fontId="7" fillId="0" borderId="0" xfId="63" applyNumberFormat="1">
      <alignment/>
      <protection/>
    </xf>
    <xf numFmtId="10" fontId="7" fillId="0" borderId="0" xfId="63" applyNumberFormat="1">
      <alignment/>
      <protection/>
    </xf>
    <xf numFmtId="0" fontId="31" fillId="0" borderId="0" xfId="19" applyNumberFormat="1" applyFont="1" applyFill="1" applyBorder="1" applyAlignment="1">
      <alignment vertical="center" wrapText="1"/>
    </xf>
    <xf numFmtId="10" fontId="7" fillId="0" borderId="0" xfId="26" applyNumberFormat="1" applyFont="1" applyFill="1" applyBorder="1" applyAlignment="1" applyProtection="1">
      <alignment/>
      <protection/>
    </xf>
    <xf numFmtId="0" fontId="7" fillId="0" borderId="0" xfId="63" applyFill="1">
      <alignment/>
      <protection/>
    </xf>
    <xf numFmtId="182" fontId="7" fillId="0" borderId="0" xfId="63" applyNumberFormat="1">
      <alignment/>
      <protection/>
    </xf>
    <xf numFmtId="178" fontId="7" fillId="0" borderId="0" xfId="26" applyNumberFormat="1" applyFont="1" applyFill="1" applyBorder="1" applyAlignment="1" applyProtection="1">
      <alignment/>
      <protection/>
    </xf>
    <xf numFmtId="186" fontId="7" fillId="0" borderId="0" xfId="20" applyNumberFormat="1" applyFont="1" applyFill="1" applyBorder="1" applyAlignment="1" applyProtection="1">
      <alignment/>
      <protection/>
    </xf>
    <xf numFmtId="181" fontId="4" fillId="0" borderId="0" xfId="87" applyNumberFormat="1" applyFont="1" applyFill="1" applyBorder="1" applyAlignment="1" applyProtection="1">
      <alignment horizontal="center" vertical="center"/>
      <protection/>
    </xf>
    <xf numFmtId="181" fontId="32" fillId="0" borderId="0" xfId="87" applyNumberFormat="1" applyFont="1" applyFill="1" applyAlignment="1" applyProtection="1">
      <alignment horizontal="left" vertical="center"/>
      <protection/>
    </xf>
    <xf numFmtId="181" fontId="30" fillId="0" borderId="0" xfId="87" applyNumberFormat="1" applyFont="1" applyFill="1" applyAlignment="1" applyProtection="1">
      <alignment horizontal="center" vertical="center"/>
      <protection/>
    </xf>
    <xf numFmtId="0" fontId="0" fillId="0" borderId="11" xfId="63" applyFont="1" applyBorder="1" applyAlignment="1">
      <alignment horizontal="center" vertical="center" wrapText="1"/>
      <protection/>
    </xf>
    <xf numFmtId="0" fontId="5" fillId="0" borderId="11" xfId="63" applyNumberFormat="1" applyFont="1" applyFill="1" applyBorder="1" applyAlignment="1" applyProtection="1">
      <alignment horizontal="left" vertical="center" indent="1" shrinkToFit="1"/>
      <protection/>
    </xf>
    <xf numFmtId="182" fontId="6" fillId="0" borderId="0" xfId="63" applyNumberFormat="1" applyFont="1" applyAlignment="1">
      <alignment vertical="center"/>
      <protection/>
    </xf>
    <xf numFmtId="0" fontId="3" fillId="0" borderId="0" xfId="0" applyFont="1" applyAlignment="1">
      <alignment horizontal="center" vertical="center"/>
    </xf>
  </cellXfs>
  <cellStyles count="88">
    <cellStyle name="Normal" xfId="0"/>
    <cellStyle name="Currency [0]" xfId="15"/>
    <cellStyle name="20% - 强调文字颜色 3" xfId="16"/>
    <cellStyle name="输入" xfId="17"/>
    <cellStyle name="Currency" xfId="18"/>
    <cellStyle name="Comma [0]" xfId="19"/>
    <cellStyle name="Comma" xfId="20"/>
    <cellStyle name="常规_永泰县国有资本经营预算套表" xfId="21"/>
    <cellStyle name="40% - 强调文字颜色 3" xfId="22"/>
    <cellStyle name="差"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4 2 2 2 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2 2 2 2 3" xfId="41"/>
    <cellStyle name="计算" xfId="42"/>
    <cellStyle name="检查单元格" xfId="43"/>
    <cellStyle name="20% - 强调文字颜色 6" xfId="44"/>
    <cellStyle name="强调文字颜色 2" xfId="45"/>
    <cellStyle name="链接单元格" xfId="46"/>
    <cellStyle name="标题 5 4 2" xfId="47"/>
    <cellStyle name="汇总" xfId="48"/>
    <cellStyle name="常规 4 3 2"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鹎%U龡&amp;H齲_x0001_C铣_x0014__x0007__x0001__x0001_ 2 2 2 2 3 3 2" xfId="57"/>
    <cellStyle name="40% - 强调文字颜色 2" xfId="58"/>
    <cellStyle name="千位[0]_1" xfId="59"/>
    <cellStyle name="_人大草案2010年1.10" xfId="60"/>
    <cellStyle name="强调文字颜色 3" xfId="61"/>
    <cellStyle name="强调文字颜色 4" xfId="62"/>
    <cellStyle name="常规_预算报告附表" xfId="63"/>
    <cellStyle name="no dec" xfId="64"/>
    <cellStyle name="20% - 强调文字颜色 4" xfId="65"/>
    <cellStyle name="40% - 强调文字颜色 4" xfId="66"/>
    <cellStyle name="标题_2009指标下达结转总表" xfId="67"/>
    <cellStyle name="_(汇总1201）2013年市本级建设项目情况表" xfId="68"/>
    <cellStyle name="强调文字颜色 5" xfId="69"/>
    <cellStyle name="?鹎%U龡&amp;H齲_x0001_C铣_x0014__x0007__x0001__x0001_" xfId="70"/>
    <cellStyle name="40% - 强调文字颜色 5" xfId="71"/>
    <cellStyle name="60% - 强调文字颜色 5" xfId="72"/>
    <cellStyle name="强调文字颜色 6" xfId="73"/>
    <cellStyle name="40% - 强调文字颜色 6" xfId="74"/>
    <cellStyle name="60% - 强调文字颜色 6" xfId="75"/>
    <cellStyle name="_(汇总初步定稿）2014年市本级建设项目情况表(汇总1220）" xfId="76"/>
    <cellStyle name="_2011年项目情况表(表八定稿）" xfId="77"/>
    <cellStyle name="常规 2" xfId="78"/>
    <cellStyle name="ColLevel_1" xfId="79"/>
    <cellStyle name="_2011年项目情况表(定稿）" xfId="80"/>
    <cellStyle name="Normal_APR" xfId="81"/>
    <cellStyle name="RowLevel_1" xfId="82"/>
    <cellStyle name="常规_(4)人大批复表（项）" xfId="83"/>
    <cellStyle name="常规_2012年市本级预算人大定稿" xfId="84"/>
    <cellStyle name="常规_2007年保工资、保运转最低支出标准" xfId="85"/>
    <cellStyle name="常规_2014年国有资本经营预算收支-市委市政府" xfId="86"/>
    <cellStyle name="常规_Sheet1" xfId="87"/>
    <cellStyle name="常规_福州市本级社会保险基金预算安排情况表" xfId="88"/>
    <cellStyle name="普通_97-917" xfId="89"/>
    <cellStyle name="千分位[0]_laroux" xfId="90"/>
    <cellStyle name="千分位_97-917" xfId="91"/>
    <cellStyle name="千位_1" xfId="92"/>
    <cellStyle name="未定义" xfId="93"/>
    <cellStyle name="样式 1" xfId="94"/>
    <cellStyle name="常规_预计与预算2" xfId="95"/>
    <cellStyle name="常规_2004年全年全省收入预计(12.7再改格式)" xfId="96"/>
    <cellStyle name="常规 13" xfId="97"/>
    <cellStyle name="常规 59" xfId="98"/>
    <cellStyle name="常规_2015年总决算报表生成表0519" xfId="99"/>
    <cellStyle name="常规_附件2、3-福州市2017年国有资本经营收支预算表" xfId="100"/>
    <cellStyle name="常规 3"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1185;&#36164;&#26009;\&#36130;&#25919;&#39044;&#31639;&#36164;&#26009;2015&#24180;\&#19978;&#32423;&#26377;&#20851;&#36164;&#26009;\&#31119;&#24030;&#24066;2014&#24180;&#22269;&#26377;&#36164;&#26412;&#32463;&#33829;&#25910;&#25903;&#39044;&#31639;&#34920;(&#24066;&#22269;&#36164;&#22996;)&#24314;&#35758;&#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1185;&#36164;&#26009;\&#36130;&#25919;&#39044;&#31639;&#36164;&#26009;2018&#24180;\&#24180;&#21021;&#39044;&#31639;\&#19978;&#20250;&#26448;&#26009;\&#20154;&#22823;&#36130;&#25919;&#25253;&#21578;\&#20154;&#22823;&#25253;&#21578;&#65288;&#23450;&#31295;&#65289;20180112\2.2018&#24180;&#20154;&#22823;&#25253;&#21578;&#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044;&#31639;&#31185;&#36164;&#26009;\&#36130;&#25919;&#20915;&#31639;&#36164;&#26009;2015&#24180;\&#21508;&#19994;&#21153;&#31185;&#25351;&#26631;&#32467;&#36716;\&#19994;&#21153;&#31185;2012&#24180;&#21450;&#20197;&#21069;&#30465;&#24066;&#19987;&#39033;&#32467;&#36716;&#24773;&#20917;&#34920;&#65288;&#21382;&#2418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dministrator\Downloads\&#36164;&#26009;&#25910;&#38598;\2.2024&#24180;&#20154;&#22823;&#25253;&#21578;&#38468;&#34920;(20231123&#22269;&#264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dministrator\Downloads\&#36164;&#26009;&#25910;&#38598;\2.2024&#24180;&#20154;&#22823;&#25253;&#21578;&#38468;&#34920;&#65288;&#31038;&#20445;&#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y\Downloads\2.2024&#24180;&#20154;&#22823;&#25253;&#21578;&#38468;&#34920;11.30&#65288;&#19977;&#20445;&#34920;&#26684;&#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y\Downloads\2.2024&#24180;&#20154;&#22823;&#25253;&#21578;&#38468;&#34920;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
      <sheetName val="附表2"/>
      <sheetName val="收入科目表"/>
      <sheetName val="支出科目表"/>
      <sheetName val="附表1汇总"/>
      <sheetName val="附表2汇总"/>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0"/>
      <sheetName val="附件一"/>
      <sheetName val="17一般收入"/>
      <sheetName val="17一般支出"/>
      <sheetName val="17基金收入"/>
      <sheetName val="17基金支出"/>
      <sheetName val="17地方国有资本经营预算执行表"/>
      <sheetName val="17社保基金预算执行表"/>
      <sheetName val="附件二"/>
      <sheetName val="18一般收入"/>
      <sheetName val="18一般支出"/>
      <sheetName val="18基金收入"/>
      <sheetName val="18基金支出"/>
      <sheetName val="18国有资本经营预算表"/>
      <sheetName val="18社保基金预算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0"/>
      <sheetName val="附件一"/>
      <sheetName val="2023一般收入"/>
      <sheetName val="2023一般支出"/>
      <sheetName val="2023基金收入"/>
      <sheetName val="2023基金支出"/>
      <sheetName val="2023地方国有资本经营预算执行表"/>
      <sheetName val="2023社保基金预算执行表"/>
      <sheetName val="2023债务情况表"/>
      <sheetName val="附件二"/>
      <sheetName val="2024一般收入"/>
      <sheetName val="2024一般支出（功能科目）"/>
      <sheetName val="2024一般支出（政府经济分类）"/>
      <sheetName val="2024县级“三保”支出需求情况表 （总）"/>
      <sheetName val="2024县级“三保”支出预算汇总表"/>
      <sheetName val="2024县级“三保”支出预算财力安排情况表"/>
      <sheetName val="2024基金收入"/>
      <sheetName val="2024基金支出"/>
      <sheetName val="2024国有资本经营预算表"/>
      <sheetName val="2024社保基金预算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
      <sheetName val="附件一"/>
      <sheetName val="2023一般收入"/>
      <sheetName val="2023一般支出"/>
      <sheetName val="2023基金收入"/>
      <sheetName val="2023基金支出"/>
      <sheetName val="2023地方国有资本经营预算执行表 (new)"/>
      <sheetName val="2023地方国有资本经营预算执行表"/>
      <sheetName val="2023债务情况表"/>
      <sheetName val="附件二"/>
      <sheetName val="2024一般收入"/>
      <sheetName val="2024一般支出（功能科目）"/>
      <sheetName val="2024一般支出（政府经济分类）"/>
      <sheetName val="2024县级“三保”支出需求情况表 （总）"/>
      <sheetName val="2024县级“三保”支出预算汇总表"/>
      <sheetName val="2024县级“三保”支出预算财力安排情况表"/>
      <sheetName val="2024基金收入"/>
      <sheetName val="2024基金支出"/>
      <sheetName val="2024国有资本经营预算表 (new)"/>
      <sheetName val="2024国有资本经营预算表"/>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
      <sheetName val="附件一"/>
      <sheetName val="2023一般收入"/>
      <sheetName val="2023一般支出"/>
      <sheetName val="2023基金收入"/>
      <sheetName val="2023基金支出"/>
      <sheetName val="2023地方国有资本经营预算执行表 (new)"/>
      <sheetName val="2023社保基金预算执行表"/>
      <sheetName val="2023债务情况表 (11.28)"/>
      <sheetName val="附件二"/>
      <sheetName val="2024一般收入"/>
      <sheetName val="2024一般支出（功能科目）"/>
      <sheetName val="2024一般支出（政府经济分类）"/>
      <sheetName val="2024县级“三保”支出需求情况表 （new）"/>
      <sheetName val="2024县级“三保”支出预算汇总表new"/>
      <sheetName val="2024县级“三保”支出预算财力安排情况表"/>
      <sheetName val="2024基金收入"/>
      <sheetName val="2024基金支出"/>
      <sheetName val="2024国有资本经营预算表 (new)"/>
      <sheetName val="2024社保基金预算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0"/>
      <sheetName val="附件一"/>
      <sheetName val="2023一般收入"/>
      <sheetName val="2023一般支出"/>
      <sheetName val="2023基金收入"/>
      <sheetName val="2023基金支出"/>
      <sheetName val="2023地方国有资本经营预算执行表"/>
      <sheetName val="2023社保基金预算执行表"/>
      <sheetName val="2023债务情况表 "/>
      <sheetName val="附件二"/>
      <sheetName val="2024一般收入"/>
      <sheetName val="2024一般支出（功能科目）"/>
      <sheetName val="2024一般支出（政府经济分类）"/>
      <sheetName val="2024县级“三保”支出需求情况表 "/>
      <sheetName val="2024县级“三保”支出预算汇总表"/>
      <sheetName val="2024县级“三保”支出预算财力安排情况表"/>
      <sheetName val="2024基金收入"/>
      <sheetName val="2024基金支出"/>
      <sheetName val="2024国有资本经营预算表 "/>
      <sheetName val="2024社保基金预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3">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3:F30"/>
  <sheetViews>
    <sheetView zoomScaleSheetLayoutView="130" workbookViewId="0" topLeftCell="A6">
      <selection activeCell="D20" sqref="D20"/>
    </sheetView>
  </sheetViews>
  <sheetFormatPr defaultColWidth="9.00390625" defaultRowHeight="14.25"/>
  <cols>
    <col min="1" max="1" width="7.00390625" style="0" customWidth="1"/>
    <col min="2" max="2" width="68.50390625" style="0" customWidth="1"/>
  </cols>
  <sheetData>
    <row r="3" ht="20.25">
      <c r="A3" s="291" t="s">
        <v>202</v>
      </c>
    </row>
    <row r="4" ht="60" customHeight="1"/>
    <row r="5" ht="25.5">
      <c r="B5" s="292" t="s">
        <v>203</v>
      </c>
    </row>
    <row r="6" ht="18.75" customHeight="1">
      <c r="B6" s="292"/>
    </row>
    <row r="7" ht="25.5" customHeight="1">
      <c r="B7" s="293" t="s">
        <v>204</v>
      </c>
    </row>
    <row r="8" ht="49.5" customHeight="1">
      <c r="B8" s="236"/>
    </row>
    <row r="9" spans="2:6" ht="20.25" customHeight="1">
      <c r="B9" s="294" t="s">
        <v>205</v>
      </c>
      <c r="C9" s="295"/>
      <c r="D9" s="295"/>
      <c r="E9" s="295"/>
      <c r="F9" s="295"/>
    </row>
    <row r="10" ht="20.25" customHeight="1">
      <c r="B10" s="296"/>
    </row>
    <row r="11" spans="2:6" ht="20.25" customHeight="1">
      <c r="B11" s="294" t="s">
        <v>206</v>
      </c>
      <c r="C11" s="295"/>
      <c r="D11" s="295"/>
      <c r="E11" s="295"/>
      <c r="F11" s="295"/>
    </row>
    <row r="12" ht="20.25" customHeight="1">
      <c r="B12" s="296"/>
    </row>
    <row r="13" spans="2:6" ht="20.25" customHeight="1">
      <c r="B13" s="294" t="s">
        <v>207</v>
      </c>
      <c r="C13" s="295"/>
      <c r="D13" s="295"/>
      <c r="E13" s="295"/>
      <c r="F13" s="295"/>
    </row>
    <row r="14" spans="2:6" ht="20.25" customHeight="1">
      <c r="B14" s="294"/>
      <c r="C14" s="295"/>
      <c r="D14" s="295"/>
      <c r="E14" s="295"/>
      <c r="F14" s="295"/>
    </row>
    <row r="15" spans="2:6" ht="20.25" customHeight="1">
      <c r="B15" s="294" t="s">
        <v>208</v>
      </c>
      <c r="C15" s="295"/>
      <c r="D15" s="295"/>
      <c r="E15" s="295"/>
      <c r="F15" s="295"/>
    </row>
    <row r="16" spans="2:6" ht="20.25" customHeight="1">
      <c r="B16" s="294"/>
      <c r="C16" s="295"/>
      <c r="D16" s="295"/>
      <c r="E16" s="295"/>
      <c r="F16" s="295"/>
    </row>
    <row r="17" spans="2:6" ht="20.25" customHeight="1">
      <c r="B17" s="294" t="s">
        <v>209</v>
      </c>
      <c r="C17" s="295"/>
      <c r="D17" s="295"/>
      <c r="E17" s="295"/>
      <c r="F17" s="295"/>
    </row>
    <row r="18" spans="2:6" ht="20.25" customHeight="1">
      <c r="B18" s="294"/>
      <c r="C18" s="295"/>
      <c r="D18" s="295"/>
      <c r="E18" s="295"/>
      <c r="F18" s="295"/>
    </row>
    <row r="19" spans="2:6" ht="20.25" customHeight="1">
      <c r="B19" s="294" t="s">
        <v>210</v>
      </c>
      <c r="C19" s="295"/>
      <c r="D19" s="295"/>
      <c r="E19" s="295"/>
      <c r="F19" s="295"/>
    </row>
    <row r="20" ht="20.25" customHeight="1">
      <c r="B20" s="296"/>
    </row>
    <row r="21" spans="2:6" ht="20.25" customHeight="1">
      <c r="B21" s="294" t="s">
        <v>211</v>
      </c>
      <c r="C21" s="295"/>
      <c r="D21" s="295"/>
      <c r="E21" s="295"/>
      <c r="F21" s="295"/>
    </row>
    <row r="22" ht="20.25" customHeight="1">
      <c r="B22" s="296"/>
    </row>
    <row r="23" spans="2:5" ht="20.25" customHeight="1">
      <c r="B23" s="297" t="s">
        <v>212</v>
      </c>
      <c r="C23" s="298"/>
      <c r="D23" s="298"/>
      <c r="E23" s="298"/>
    </row>
    <row r="24" ht="20.25" customHeight="1">
      <c r="B24" s="296"/>
    </row>
    <row r="25" spans="2:6" ht="20.25" customHeight="1">
      <c r="B25" s="294" t="s">
        <v>213</v>
      </c>
      <c r="C25" s="295"/>
      <c r="D25" s="295"/>
      <c r="E25" s="295"/>
      <c r="F25" s="295"/>
    </row>
    <row r="26" ht="20.25" customHeight="1">
      <c r="B26" s="296"/>
    </row>
    <row r="27" spans="2:6" ht="20.25" customHeight="1">
      <c r="B27" s="294" t="s">
        <v>214</v>
      </c>
      <c r="C27" s="295"/>
      <c r="D27" s="295"/>
      <c r="E27" s="295"/>
      <c r="F27" s="295"/>
    </row>
    <row r="28" ht="20.25" customHeight="1">
      <c r="B28" s="299"/>
    </row>
    <row r="29" ht="14.25">
      <c r="B29" s="236"/>
    </row>
    <row r="30" ht="14.25">
      <c r="B30" s="236"/>
    </row>
  </sheetData>
  <sheetProtection/>
  <printOptions horizontalCentered="1"/>
  <pageMargins left="0.7900000000000001" right="0.75" top="0.7900000000000001" bottom="0.7900000000000001" header="0" footer="0.59"/>
  <pageSetup firstPageNumber="23" useFirstPageNumber="1"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10"/>
    <pageSetUpPr fitToPage="1"/>
  </sheetPr>
  <dimension ref="A1:F42"/>
  <sheetViews>
    <sheetView showZeros="0" zoomScaleSheetLayoutView="100" workbookViewId="0" topLeftCell="A1">
      <pane xSplit="1" ySplit="7" topLeftCell="B19" activePane="bottomRight" state="frozen"/>
      <selection pane="bottomRight" activeCell="C23" sqref="C23:C30"/>
    </sheetView>
  </sheetViews>
  <sheetFormatPr defaultColWidth="9.00390625" defaultRowHeight="24" customHeight="1"/>
  <cols>
    <col min="1" max="1" width="31.625" style="71" customWidth="1"/>
    <col min="2" max="2" width="12.375" style="71" customWidth="1"/>
    <col min="3" max="3" width="13.875" style="71" customWidth="1"/>
    <col min="4" max="4" width="10.875" style="71" customWidth="1"/>
    <col min="5" max="5" width="10.375" style="71" customWidth="1"/>
    <col min="6" max="6" width="12.625" style="71" bestFit="1" customWidth="1"/>
    <col min="7" max="16384" width="9.00390625" style="71" customWidth="1"/>
  </cols>
  <sheetData>
    <row r="1" spans="1:5" ht="19.5" customHeight="1">
      <c r="A1" s="98" t="s">
        <v>9</v>
      </c>
      <c r="B1" s="99"/>
      <c r="C1" s="99"/>
      <c r="D1" s="99"/>
      <c r="E1" s="99"/>
    </row>
    <row r="2" spans="1:5" ht="24" customHeight="1">
      <c r="A2" s="277" t="s">
        <v>215</v>
      </c>
      <c r="B2" s="277"/>
      <c r="C2" s="277"/>
      <c r="D2" s="277"/>
      <c r="E2" s="277"/>
    </row>
    <row r="3" spans="1:5" ht="19.5" customHeight="1">
      <c r="A3" s="101"/>
      <c r="B3" s="102"/>
      <c r="C3" s="102"/>
      <c r="D3" s="102"/>
      <c r="E3" s="100" t="s">
        <v>11</v>
      </c>
    </row>
    <row r="4" spans="1:5" ht="22.5" customHeight="1">
      <c r="A4" s="278" t="s">
        <v>12</v>
      </c>
      <c r="B4" s="279" t="s">
        <v>216</v>
      </c>
      <c r="C4" s="110" t="s">
        <v>217</v>
      </c>
      <c r="D4" s="110"/>
      <c r="E4" s="110"/>
    </row>
    <row r="5" spans="1:5" ht="22.5" customHeight="1">
      <c r="A5" s="278"/>
      <c r="B5" s="279"/>
      <c r="C5" s="110" t="s">
        <v>218</v>
      </c>
      <c r="D5" s="110" t="s">
        <v>64</v>
      </c>
      <c r="E5" s="280" t="s">
        <v>219</v>
      </c>
    </row>
    <row r="6" spans="1:6" ht="24" customHeight="1">
      <c r="A6" s="85" t="s">
        <v>220</v>
      </c>
      <c r="B6" s="113">
        <f>+B7+B22</f>
        <v>130500</v>
      </c>
      <c r="C6" s="113">
        <f>+C7+C22</f>
        <v>140300</v>
      </c>
      <c r="D6" s="113">
        <f>+D7+D22</f>
        <v>9800</v>
      </c>
      <c r="E6" s="114">
        <f aca="true" t="shared" si="0" ref="E6:E27">+D6/B6</f>
        <v>0.075</v>
      </c>
      <c r="F6" s="120"/>
    </row>
    <row r="7" spans="1:6" ht="24" customHeight="1">
      <c r="A7" s="85" t="s">
        <v>22</v>
      </c>
      <c r="B7" s="113">
        <f>SUM(B8:B21)</f>
        <v>67500</v>
      </c>
      <c r="C7" s="113">
        <f>SUM(C8:C21)</f>
        <v>76800</v>
      </c>
      <c r="D7" s="113">
        <f>SUM(D8:D21)</f>
        <v>9300</v>
      </c>
      <c r="E7" s="114">
        <f t="shared" si="0"/>
        <v>0.138</v>
      </c>
      <c r="F7" s="281">
        <f>+C7/C6</f>
        <v>0.55</v>
      </c>
    </row>
    <row r="8" spans="1:5" ht="24" customHeight="1">
      <c r="A8" s="115" t="s">
        <v>23</v>
      </c>
      <c r="B8" s="117">
        <v>36565</v>
      </c>
      <c r="C8" s="282">
        <v>37962</v>
      </c>
      <c r="D8" s="117">
        <f aca="true" t="shared" si="1" ref="D8:D21">+C8-B8</f>
        <v>1397</v>
      </c>
      <c r="E8" s="119">
        <f t="shared" si="0"/>
        <v>0.038</v>
      </c>
    </row>
    <row r="9" spans="1:5" ht="24" customHeight="1">
      <c r="A9" s="115" t="s">
        <v>24</v>
      </c>
      <c r="B9" s="117">
        <v>15198</v>
      </c>
      <c r="C9" s="282">
        <v>17802</v>
      </c>
      <c r="D9" s="117">
        <f t="shared" si="1"/>
        <v>2604</v>
      </c>
      <c r="E9" s="119">
        <f t="shared" si="0"/>
        <v>0.171</v>
      </c>
    </row>
    <row r="10" spans="1:5" ht="24" customHeight="1">
      <c r="A10" s="115" t="s">
        <v>25</v>
      </c>
      <c r="B10" s="117">
        <v>2126</v>
      </c>
      <c r="C10" s="282">
        <v>2266</v>
      </c>
      <c r="D10" s="117">
        <f t="shared" si="1"/>
        <v>140</v>
      </c>
      <c r="E10" s="119">
        <f t="shared" si="0"/>
        <v>0.066</v>
      </c>
    </row>
    <row r="11" spans="1:5" ht="24" customHeight="1">
      <c r="A11" s="115" t="s">
        <v>26</v>
      </c>
      <c r="B11" s="117">
        <v>653</v>
      </c>
      <c r="C11" s="282">
        <v>707</v>
      </c>
      <c r="D11" s="117">
        <f t="shared" si="1"/>
        <v>54</v>
      </c>
      <c r="E11" s="119">
        <f t="shared" si="0"/>
        <v>0.083</v>
      </c>
    </row>
    <row r="12" spans="1:5" ht="24" customHeight="1">
      <c r="A12" s="115" t="s">
        <v>27</v>
      </c>
      <c r="B12" s="117">
        <v>2875</v>
      </c>
      <c r="C12" s="282">
        <v>3433</v>
      </c>
      <c r="D12" s="117">
        <f t="shared" si="1"/>
        <v>558</v>
      </c>
      <c r="E12" s="119">
        <f t="shared" si="0"/>
        <v>0.194</v>
      </c>
    </row>
    <row r="13" spans="1:5" ht="24" customHeight="1">
      <c r="A13" s="115" t="s">
        <v>28</v>
      </c>
      <c r="B13" s="117">
        <v>1755</v>
      </c>
      <c r="C13" s="282">
        <v>2043</v>
      </c>
      <c r="D13" s="117">
        <f t="shared" si="1"/>
        <v>288</v>
      </c>
      <c r="E13" s="119">
        <f t="shared" si="0"/>
        <v>0.164</v>
      </c>
    </row>
    <row r="14" spans="1:5" ht="24" customHeight="1">
      <c r="A14" s="115" t="s">
        <v>29</v>
      </c>
      <c r="B14" s="117">
        <v>2301</v>
      </c>
      <c r="C14" s="282">
        <v>2596</v>
      </c>
      <c r="D14" s="117">
        <f t="shared" si="1"/>
        <v>295</v>
      </c>
      <c r="E14" s="119">
        <f t="shared" si="0"/>
        <v>0.128</v>
      </c>
    </row>
    <row r="15" spans="1:5" ht="24" customHeight="1">
      <c r="A15" s="115" t="s">
        <v>30</v>
      </c>
      <c r="B15" s="117">
        <v>430</v>
      </c>
      <c r="C15" s="282">
        <v>507</v>
      </c>
      <c r="D15" s="117">
        <f t="shared" si="1"/>
        <v>77</v>
      </c>
      <c r="E15" s="119">
        <f t="shared" si="0"/>
        <v>0.179</v>
      </c>
    </row>
    <row r="16" spans="1:5" ht="24" customHeight="1">
      <c r="A16" s="115" t="s">
        <v>31</v>
      </c>
      <c r="B16" s="117">
        <v>-1036</v>
      </c>
      <c r="C16" s="282">
        <v>1203</v>
      </c>
      <c r="D16" s="117">
        <f t="shared" si="1"/>
        <v>2239</v>
      </c>
      <c r="E16" s="119">
        <f t="shared" si="0"/>
        <v>-2.161</v>
      </c>
    </row>
    <row r="17" spans="1:5" ht="24" customHeight="1">
      <c r="A17" s="115" t="s">
        <v>32</v>
      </c>
      <c r="B17" s="117">
        <v>1014</v>
      </c>
      <c r="C17" s="282">
        <v>1183</v>
      </c>
      <c r="D17" s="117">
        <f t="shared" si="1"/>
        <v>169</v>
      </c>
      <c r="E17" s="119">
        <f t="shared" si="0"/>
        <v>0.167</v>
      </c>
    </row>
    <row r="18" spans="1:5" ht="24" customHeight="1">
      <c r="A18" s="115" t="s">
        <v>33</v>
      </c>
      <c r="B18" s="117">
        <v>108</v>
      </c>
      <c r="C18" s="282">
        <v>126</v>
      </c>
      <c r="D18" s="117">
        <f t="shared" si="1"/>
        <v>18</v>
      </c>
      <c r="E18" s="119">
        <f t="shared" si="0"/>
        <v>0.167</v>
      </c>
    </row>
    <row r="19" spans="1:5" ht="24" customHeight="1">
      <c r="A19" s="115" t="s">
        <v>34</v>
      </c>
      <c r="B19" s="117">
        <v>5498</v>
      </c>
      <c r="C19" s="282">
        <v>6958</v>
      </c>
      <c r="D19" s="117">
        <f t="shared" si="1"/>
        <v>1460</v>
      </c>
      <c r="E19" s="119">
        <f t="shared" si="0"/>
        <v>0.266</v>
      </c>
    </row>
    <row r="20" spans="1:5" ht="24" customHeight="1">
      <c r="A20" s="115" t="s">
        <v>35</v>
      </c>
      <c r="B20" s="117">
        <v>14</v>
      </c>
      <c r="C20" s="117">
        <v>14</v>
      </c>
      <c r="D20" s="117">
        <f t="shared" si="1"/>
        <v>0</v>
      </c>
      <c r="E20" s="119">
        <f t="shared" si="0"/>
        <v>0</v>
      </c>
    </row>
    <row r="21" spans="1:5" ht="24" customHeight="1">
      <c r="A21" s="115" t="s">
        <v>36</v>
      </c>
      <c r="B21" s="117">
        <v>-1</v>
      </c>
      <c r="C21" s="117"/>
      <c r="D21" s="117">
        <f t="shared" si="1"/>
        <v>1</v>
      </c>
      <c r="E21" s="119"/>
    </row>
    <row r="22" spans="1:5" ht="24" customHeight="1">
      <c r="A22" s="85" t="s">
        <v>37</v>
      </c>
      <c r="B22" s="113">
        <f>SUM(B23:B30)</f>
        <v>63000</v>
      </c>
      <c r="C22" s="113">
        <f>SUM(C23:C30)</f>
        <v>63500</v>
      </c>
      <c r="D22" s="113">
        <f>SUM(D23:D30)</f>
        <v>500</v>
      </c>
      <c r="E22" s="114">
        <f aca="true" t="shared" si="2" ref="E22:E25">+D22/B22</f>
        <v>0.008</v>
      </c>
    </row>
    <row r="23" spans="1:5" ht="24" customHeight="1">
      <c r="A23" s="115" t="s">
        <v>38</v>
      </c>
      <c r="B23" s="282">
        <v>3295</v>
      </c>
      <c r="C23" s="282">
        <v>5930</v>
      </c>
      <c r="D23" s="117">
        <f aca="true" t="shared" si="3" ref="D23:D32">+C23-B23</f>
        <v>2635</v>
      </c>
      <c r="E23" s="119">
        <f t="shared" si="2"/>
        <v>0.8</v>
      </c>
    </row>
    <row r="24" spans="1:5" ht="24" customHeight="1">
      <c r="A24" s="115" t="s">
        <v>39</v>
      </c>
      <c r="B24" s="117">
        <v>2958</v>
      </c>
      <c r="C24" s="282">
        <v>1500</v>
      </c>
      <c r="D24" s="117">
        <f t="shared" si="3"/>
        <v>-1458</v>
      </c>
      <c r="E24" s="119">
        <f t="shared" si="2"/>
        <v>-0.493</v>
      </c>
    </row>
    <row r="25" spans="1:5" ht="24" customHeight="1">
      <c r="A25" s="115" t="s">
        <v>40</v>
      </c>
      <c r="B25" s="117">
        <v>4565</v>
      </c>
      <c r="C25" s="282">
        <v>2000</v>
      </c>
      <c r="D25" s="117">
        <f t="shared" si="3"/>
        <v>-2565</v>
      </c>
      <c r="E25" s="119">
        <f t="shared" si="2"/>
        <v>-0.562</v>
      </c>
    </row>
    <row r="26" spans="1:5" ht="24" customHeight="1">
      <c r="A26" s="115" t="s">
        <v>41</v>
      </c>
      <c r="B26" s="117">
        <v>0</v>
      </c>
      <c r="C26" s="282"/>
      <c r="D26" s="117">
        <f t="shared" si="3"/>
        <v>0</v>
      </c>
      <c r="E26" s="119"/>
    </row>
    <row r="27" spans="1:5" ht="24" customHeight="1">
      <c r="A27" s="115" t="s">
        <v>42</v>
      </c>
      <c r="B27" s="117">
        <v>52000</v>
      </c>
      <c r="C27" s="282">
        <v>53500</v>
      </c>
      <c r="D27" s="117">
        <f t="shared" si="3"/>
        <v>1500</v>
      </c>
      <c r="E27" s="119">
        <f>+D27/B27</f>
        <v>0.029</v>
      </c>
    </row>
    <row r="28" spans="1:5" ht="24" customHeight="1">
      <c r="A28" s="115" t="s">
        <v>43</v>
      </c>
      <c r="B28" s="117">
        <v>129</v>
      </c>
      <c r="C28" s="282">
        <v>100</v>
      </c>
      <c r="D28" s="117">
        <f t="shared" si="3"/>
        <v>-29</v>
      </c>
      <c r="E28" s="119"/>
    </row>
    <row r="29" spans="1:5" ht="24" customHeight="1">
      <c r="A29" s="115" t="s">
        <v>44</v>
      </c>
      <c r="B29" s="117">
        <v>53</v>
      </c>
      <c r="C29" s="282">
        <v>60</v>
      </c>
      <c r="D29" s="117">
        <f t="shared" si="3"/>
        <v>7</v>
      </c>
      <c r="E29" s="119">
        <f aca="true" t="shared" si="4" ref="E29:E32">+D29/B29</f>
        <v>0.132</v>
      </c>
    </row>
    <row r="30" spans="1:5" ht="24" customHeight="1">
      <c r="A30" s="115" t="s">
        <v>45</v>
      </c>
      <c r="B30" s="117">
        <v>0</v>
      </c>
      <c r="C30" s="282">
        <v>410</v>
      </c>
      <c r="D30" s="117">
        <f t="shared" si="3"/>
        <v>410</v>
      </c>
      <c r="E30" s="119"/>
    </row>
    <row r="31" spans="1:5" ht="24" customHeight="1">
      <c r="A31" s="85" t="s">
        <v>46</v>
      </c>
      <c r="B31" s="113">
        <f>+B8+B9/0.4*0.6+B10/0.4*0.6+10+608-1169</f>
        <v>62000</v>
      </c>
      <c r="C31" s="113">
        <f>+C8+C9/0.4*0.6+C10/0.4*0.6+10+608-82</f>
        <v>68600</v>
      </c>
      <c r="D31" s="113">
        <f t="shared" si="3"/>
        <v>6600</v>
      </c>
      <c r="E31" s="114">
        <f t="shared" si="4"/>
        <v>0.106</v>
      </c>
    </row>
    <row r="32" spans="1:6" ht="24" customHeight="1">
      <c r="A32" s="85" t="s">
        <v>47</v>
      </c>
      <c r="B32" s="113">
        <f>+B31+B6</f>
        <v>192500</v>
      </c>
      <c r="C32" s="113">
        <f>+C31+C6</f>
        <v>208900</v>
      </c>
      <c r="D32" s="113">
        <f t="shared" si="3"/>
        <v>16400</v>
      </c>
      <c r="E32" s="114">
        <f t="shared" si="4"/>
        <v>0.085</v>
      </c>
      <c r="F32" s="120"/>
    </row>
    <row r="33" ht="24" customHeight="1">
      <c r="C33" s="71">
        <f>+C31+C7</f>
        <v>145400</v>
      </c>
    </row>
    <row r="34" ht="24" customHeight="1">
      <c r="E34" s="283"/>
    </row>
    <row r="35" spans="2:3" ht="24" customHeight="1">
      <c r="B35" s="284" t="s">
        <v>49</v>
      </c>
      <c r="C35" s="284" t="s">
        <v>49</v>
      </c>
    </row>
    <row r="36" spans="1:4" ht="24" customHeight="1">
      <c r="A36" s="115" t="s">
        <v>38</v>
      </c>
      <c r="B36" s="285">
        <v>7500</v>
      </c>
      <c r="C36" s="286">
        <f>SUM(C37:C42)</f>
        <v>5930</v>
      </c>
      <c r="D36" s="287">
        <f>+C36/B36-1</f>
        <v>-0.2093</v>
      </c>
    </row>
    <row r="37" spans="1:3" ht="24" customHeight="1">
      <c r="A37" s="288" t="s">
        <v>51</v>
      </c>
      <c r="B37" s="285">
        <v>2000</v>
      </c>
      <c r="C37" s="289">
        <v>1600</v>
      </c>
    </row>
    <row r="38" spans="1:3" ht="24" customHeight="1">
      <c r="A38" s="288" t="s">
        <v>52</v>
      </c>
      <c r="B38" s="289">
        <v>3500</v>
      </c>
      <c r="C38" s="289">
        <v>2550</v>
      </c>
    </row>
    <row r="39" spans="1:3" ht="24" customHeight="1">
      <c r="A39" s="288" t="s">
        <v>53</v>
      </c>
      <c r="B39" s="289">
        <v>1250</v>
      </c>
      <c r="C39" s="289">
        <v>750</v>
      </c>
    </row>
    <row r="40" spans="1:3" ht="24" customHeight="1">
      <c r="A40" s="288" t="s">
        <v>54</v>
      </c>
      <c r="B40" s="289">
        <v>250</v>
      </c>
      <c r="C40" s="289">
        <v>300</v>
      </c>
    </row>
    <row r="41" spans="1:3" ht="24" customHeight="1">
      <c r="A41" s="288" t="s">
        <v>55</v>
      </c>
      <c r="B41" s="289">
        <v>500</v>
      </c>
      <c r="C41" s="289">
        <v>700</v>
      </c>
    </row>
    <row r="42" spans="1:3" ht="24" customHeight="1">
      <c r="A42" s="290" t="s">
        <v>221</v>
      </c>
      <c r="C42" s="71">
        <v>30</v>
      </c>
    </row>
  </sheetData>
  <sheetProtection/>
  <mergeCells count="4">
    <mergeCell ref="A2:E2"/>
    <mergeCell ref="C4:E4"/>
    <mergeCell ref="A4:A5"/>
    <mergeCell ref="B4:B5"/>
  </mergeCells>
  <dataValidations count="1">
    <dataValidation type="whole" allowBlank="1" showInputMessage="1" showErrorMessage="1" sqref="C8 B23:C23 C36 C9:C19 C24:C30">
      <formula1>-99999999</formula1>
      <formula2>99999999</formula2>
    </dataValidation>
  </dataValidations>
  <printOptions horizontalCentered="1"/>
  <pageMargins left="0.59" right="0.35" top="0.59" bottom="0.39" header="0" footer="0.11999999999999998"/>
  <pageSetup firstPageNumber="24" useFirstPageNumber="1" fitToHeight="1" fitToWidth="1" horizontalDpi="600" verticalDpi="600" orientation="portrait" paperSize="9" scale="99"/>
</worksheet>
</file>

<file path=xl/worksheets/sheet12.xml><?xml version="1.0" encoding="utf-8"?>
<worksheet xmlns="http://schemas.openxmlformats.org/spreadsheetml/2006/main" xmlns:r="http://schemas.openxmlformats.org/officeDocument/2006/relationships">
  <sheetPr>
    <tabColor indexed="10"/>
    <pageSetUpPr fitToPage="1"/>
  </sheetPr>
  <dimension ref="A1:L34"/>
  <sheetViews>
    <sheetView showZeros="0" zoomScaleSheetLayoutView="100" workbookViewId="0" topLeftCell="A1">
      <selection activeCell="E27" sqref="E27:E28"/>
    </sheetView>
  </sheetViews>
  <sheetFormatPr defaultColWidth="9.00390625" defaultRowHeight="29.25" customHeight="1"/>
  <cols>
    <col min="1" max="1" width="28.25390625" style="72" customWidth="1"/>
    <col min="2" max="2" width="10.125" style="72" customWidth="1"/>
    <col min="3" max="3" width="9.875" style="72" customWidth="1"/>
    <col min="4" max="4" width="11.00390625" style="72" customWidth="1"/>
    <col min="5" max="5" width="9.875" style="72" customWidth="1"/>
    <col min="6" max="6" width="9.75390625" style="72" customWidth="1"/>
    <col min="7" max="7" width="11.00390625" style="72" customWidth="1"/>
    <col min="8" max="8" width="9.00390625" style="72" customWidth="1"/>
    <col min="9" max="9" width="7.25390625" style="254" customWidth="1"/>
    <col min="10" max="10" width="9.00390625" style="72" customWidth="1"/>
    <col min="11" max="12" width="12.625" style="72" bestFit="1" customWidth="1"/>
    <col min="13" max="16384" width="9.00390625" style="72" customWidth="1"/>
  </cols>
  <sheetData>
    <row r="1" spans="1:9" s="71" customFormat="1" ht="20.25" customHeight="1">
      <c r="A1" s="98" t="s">
        <v>56</v>
      </c>
      <c r="B1" s="74"/>
      <c r="C1" s="74"/>
      <c r="D1" s="74"/>
      <c r="E1" s="74"/>
      <c r="F1" s="74"/>
      <c r="G1" s="74"/>
      <c r="H1" s="74"/>
      <c r="I1" s="267"/>
    </row>
    <row r="2" spans="1:9" ht="33.75" customHeight="1">
      <c r="A2" s="75" t="s">
        <v>222</v>
      </c>
      <c r="B2" s="75"/>
      <c r="C2" s="75"/>
      <c r="D2" s="75"/>
      <c r="E2" s="75"/>
      <c r="F2" s="75"/>
      <c r="G2" s="75"/>
      <c r="H2" s="75"/>
      <c r="I2" s="268"/>
    </row>
    <row r="3" s="71" customFormat="1" ht="20.25" customHeight="1">
      <c r="I3" s="267" t="s">
        <v>11</v>
      </c>
    </row>
    <row r="4" spans="1:9" s="71" customFormat="1" ht="24" customHeight="1">
      <c r="A4" s="255" t="s">
        <v>12</v>
      </c>
      <c r="B4" s="256" t="s">
        <v>223</v>
      </c>
      <c r="C4" s="257"/>
      <c r="D4" s="258"/>
      <c r="E4" s="82" t="s">
        <v>217</v>
      </c>
      <c r="F4" s="82"/>
      <c r="G4" s="82"/>
      <c r="H4" s="82"/>
      <c r="I4" s="269"/>
    </row>
    <row r="5" spans="1:9" s="71" customFormat="1" ht="24" customHeight="1">
      <c r="A5" s="255"/>
      <c r="B5" s="82" t="s">
        <v>224</v>
      </c>
      <c r="C5" s="83" t="s">
        <v>225</v>
      </c>
      <c r="D5" s="83"/>
      <c r="E5" s="82" t="s">
        <v>224</v>
      </c>
      <c r="F5" s="83" t="s">
        <v>225</v>
      </c>
      <c r="G5" s="83"/>
      <c r="H5" s="82" t="s">
        <v>226</v>
      </c>
      <c r="I5" s="269" t="s">
        <v>227</v>
      </c>
    </row>
    <row r="6" spans="1:11" s="71" customFormat="1" ht="36" customHeight="1">
      <c r="A6" s="255"/>
      <c r="B6" s="82"/>
      <c r="C6" s="82" t="s">
        <v>228</v>
      </c>
      <c r="D6" s="82" t="s">
        <v>229</v>
      </c>
      <c r="E6" s="82"/>
      <c r="F6" s="82" t="s">
        <v>228</v>
      </c>
      <c r="G6" s="82" t="s">
        <v>229</v>
      </c>
      <c r="H6" s="82"/>
      <c r="I6" s="269"/>
      <c r="K6" s="71">
        <f>+E7+5000</f>
        <v>315215</v>
      </c>
    </row>
    <row r="7" spans="1:11" s="71" customFormat="1" ht="30" customHeight="1">
      <c r="A7" s="259" t="s">
        <v>66</v>
      </c>
      <c r="B7" s="113">
        <f>SUM(C7:D7)</f>
        <v>289640</v>
      </c>
      <c r="C7" s="113">
        <f>SUM(C8:C28)</f>
        <v>220000</v>
      </c>
      <c r="D7" s="113">
        <f aca="true" t="shared" si="0" ref="C7:H7">SUM(D8:D28)</f>
        <v>69640</v>
      </c>
      <c r="E7" s="113">
        <f t="shared" si="0"/>
        <v>310215</v>
      </c>
      <c r="F7" s="113">
        <f t="shared" si="0"/>
        <v>213000</v>
      </c>
      <c r="G7" s="113">
        <f t="shared" si="0"/>
        <v>97215</v>
      </c>
      <c r="H7" s="113">
        <f t="shared" si="0"/>
        <v>-7000</v>
      </c>
      <c r="I7" s="270">
        <f aca="true" t="shared" si="1" ref="I7:I28">+F7/C7-1</f>
        <v>-0.032</v>
      </c>
      <c r="K7" s="122">
        <f>+E7/B7-1</f>
        <v>0.071</v>
      </c>
    </row>
    <row r="8" spans="1:9" s="252" customFormat="1" ht="30" customHeight="1">
      <c r="A8" s="260" t="s">
        <v>230</v>
      </c>
      <c r="B8" s="261">
        <v>24483</v>
      </c>
      <c r="C8" s="261">
        <v>24461</v>
      </c>
      <c r="D8" s="261">
        <v>22</v>
      </c>
      <c r="E8" s="262">
        <f aca="true" t="shared" si="2" ref="E8:E15">+F8+G8</f>
        <v>22464</v>
      </c>
      <c r="F8" s="262">
        <v>22345</v>
      </c>
      <c r="G8" s="263">
        <v>119</v>
      </c>
      <c r="H8" s="264">
        <f>+F8-C8</f>
        <v>-2116</v>
      </c>
      <c r="I8" s="271">
        <f t="shared" si="1"/>
        <v>-0.087</v>
      </c>
    </row>
    <row r="9" spans="1:9" s="253" customFormat="1" ht="30" customHeight="1">
      <c r="A9" s="260" t="s">
        <v>231</v>
      </c>
      <c r="B9" s="261">
        <v>153</v>
      </c>
      <c r="C9" s="261">
        <v>153</v>
      </c>
      <c r="D9" s="261"/>
      <c r="E9" s="262">
        <f t="shared" si="2"/>
        <v>133</v>
      </c>
      <c r="F9" s="262">
        <v>133</v>
      </c>
      <c r="G9" s="262"/>
      <c r="H9" s="264">
        <f aca="true" t="shared" si="3" ref="H9:H29">+F9-C9</f>
        <v>-20</v>
      </c>
      <c r="I9" s="271">
        <f t="shared" si="1"/>
        <v>-0.131</v>
      </c>
    </row>
    <row r="10" spans="1:9" s="252" customFormat="1" ht="30" customHeight="1">
      <c r="A10" s="260" t="s">
        <v>232</v>
      </c>
      <c r="B10" s="261">
        <v>9088</v>
      </c>
      <c r="C10" s="261">
        <v>8517</v>
      </c>
      <c r="D10" s="261">
        <v>571</v>
      </c>
      <c r="E10" s="262">
        <f t="shared" si="2"/>
        <v>9605</v>
      </c>
      <c r="F10" s="262">
        <v>8897</v>
      </c>
      <c r="G10" s="263">
        <v>708</v>
      </c>
      <c r="H10" s="264">
        <f t="shared" si="3"/>
        <v>380</v>
      </c>
      <c r="I10" s="271">
        <f t="shared" si="1"/>
        <v>0.045</v>
      </c>
    </row>
    <row r="11" spans="1:12" s="252" customFormat="1" ht="30" customHeight="1">
      <c r="A11" s="260" t="s">
        <v>233</v>
      </c>
      <c r="B11" s="261">
        <v>66638</v>
      </c>
      <c r="C11" s="261">
        <v>59950</v>
      </c>
      <c r="D11" s="261">
        <v>6688</v>
      </c>
      <c r="E11" s="262">
        <f t="shared" si="2"/>
        <v>65697</v>
      </c>
      <c r="F11" s="262">
        <v>57549</v>
      </c>
      <c r="G11" s="263">
        <v>8148</v>
      </c>
      <c r="H11" s="264">
        <f t="shared" si="3"/>
        <v>-2401</v>
      </c>
      <c r="I11" s="271">
        <f t="shared" si="1"/>
        <v>-0.04</v>
      </c>
      <c r="K11" s="272">
        <f>+(E11+E12+E13+E14+E15+E16+E17+E18+E19+E21+E22+E23+E24+E25)</f>
        <v>221580</v>
      </c>
      <c r="L11" s="122">
        <f>+K11/E7</f>
        <v>0.714</v>
      </c>
    </row>
    <row r="12" spans="1:9" s="252" customFormat="1" ht="30" customHeight="1">
      <c r="A12" s="260" t="s">
        <v>234</v>
      </c>
      <c r="B12" s="261">
        <v>442</v>
      </c>
      <c r="C12" s="261">
        <v>86</v>
      </c>
      <c r="D12" s="261">
        <v>356</v>
      </c>
      <c r="E12" s="262">
        <f t="shared" si="2"/>
        <v>215</v>
      </c>
      <c r="F12" s="262">
        <v>113</v>
      </c>
      <c r="G12" s="263">
        <v>102</v>
      </c>
      <c r="H12" s="264">
        <f t="shared" si="3"/>
        <v>27</v>
      </c>
      <c r="I12" s="271">
        <f t="shared" si="1"/>
        <v>0.314</v>
      </c>
    </row>
    <row r="13" spans="1:10" s="253" customFormat="1" ht="30" customHeight="1">
      <c r="A13" s="260" t="s">
        <v>235</v>
      </c>
      <c r="B13" s="261">
        <v>2622</v>
      </c>
      <c r="C13" s="261">
        <v>1912</v>
      </c>
      <c r="D13" s="261">
        <v>710</v>
      </c>
      <c r="E13" s="262">
        <f t="shared" si="2"/>
        <v>3004</v>
      </c>
      <c r="F13" s="262">
        <v>1948</v>
      </c>
      <c r="G13" s="263">
        <v>1056</v>
      </c>
      <c r="H13" s="264">
        <f t="shared" si="3"/>
        <v>36</v>
      </c>
      <c r="I13" s="271">
        <f t="shared" si="1"/>
        <v>0.019</v>
      </c>
      <c r="J13" s="252"/>
    </row>
    <row r="14" spans="1:9" s="252" customFormat="1" ht="30" customHeight="1">
      <c r="A14" s="260" t="s">
        <v>236</v>
      </c>
      <c r="B14" s="261">
        <v>75257</v>
      </c>
      <c r="C14" s="261">
        <v>58491</v>
      </c>
      <c r="D14" s="261">
        <v>16766</v>
      </c>
      <c r="E14" s="262">
        <f t="shared" si="2"/>
        <v>81276</v>
      </c>
      <c r="F14" s="262">
        <v>56337</v>
      </c>
      <c r="G14" s="263">
        <v>24939</v>
      </c>
      <c r="H14" s="264">
        <f t="shared" si="3"/>
        <v>-2154</v>
      </c>
      <c r="I14" s="271">
        <f t="shared" si="1"/>
        <v>-0.037</v>
      </c>
    </row>
    <row r="15" spans="1:11" s="252" customFormat="1" ht="30" customHeight="1">
      <c r="A15" s="260" t="s">
        <v>237</v>
      </c>
      <c r="B15" s="261">
        <v>18372</v>
      </c>
      <c r="C15" s="261">
        <v>15376</v>
      </c>
      <c r="D15" s="261">
        <v>2996</v>
      </c>
      <c r="E15" s="262">
        <f t="shared" si="2"/>
        <v>18725</v>
      </c>
      <c r="F15" s="262">
        <v>14824</v>
      </c>
      <c r="G15" s="263">
        <v>3901</v>
      </c>
      <c r="H15" s="264">
        <f t="shared" si="3"/>
        <v>-552</v>
      </c>
      <c r="I15" s="271">
        <f t="shared" si="1"/>
        <v>-0.036</v>
      </c>
      <c r="K15" s="273"/>
    </row>
    <row r="16" spans="1:9" s="252" customFormat="1" ht="30" customHeight="1">
      <c r="A16" s="260" t="s">
        <v>238</v>
      </c>
      <c r="B16" s="261">
        <v>500</v>
      </c>
      <c r="C16" s="261"/>
      <c r="D16" s="261">
        <v>500</v>
      </c>
      <c r="E16" s="262">
        <f aca="true" t="shared" si="4" ref="E16:E28">+F16+G16</f>
        <v>4800</v>
      </c>
      <c r="F16" s="262"/>
      <c r="G16" s="263">
        <v>4800</v>
      </c>
      <c r="H16" s="264">
        <f t="shared" si="3"/>
        <v>0</v>
      </c>
      <c r="I16" s="271"/>
    </row>
    <row r="17" spans="1:9" s="252" customFormat="1" ht="30" customHeight="1">
      <c r="A17" s="260" t="s">
        <v>239</v>
      </c>
      <c r="B17" s="261">
        <v>6092</v>
      </c>
      <c r="C17" s="261">
        <v>2387</v>
      </c>
      <c r="D17" s="261">
        <v>3705</v>
      </c>
      <c r="E17" s="262">
        <f t="shared" si="4"/>
        <v>4292</v>
      </c>
      <c r="F17" s="262">
        <v>2299</v>
      </c>
      <c r="G17" s="263">
        <v>1993</v>
      </c>
      <c r="H17" s="264">
        <f t="shared" si="3"/>
        <v>-88</v>
      </c>
      <c r="I17" s="271">
        <f t="shared" si="1"/>
        <v>-0.037</v>
      </c>
    </row>
    <row r="18" spans="1:10" s="253" customFormat="1" ht="30" customHeight="1">
      <c r="A18" s="260" t="s">
        <v>240</v>
      </c>
      <c r="B18" s="261">
        <v>21843</v>
      </c>
      <c r="C18" s="261">
        <v>11700</v>
      </c>
      <c r="D18" s="261">
        <v>10143</v>
      </c>
      <c r="E18" s="262">
        <f t="shared" si="4"/>
        <v>25145</v>
      </c>
      <c r="F18" s="262">
        <v>11180</v>
      </c>
      <c r="G18" s="263">
        <v>13965</v>
      </c>
      <c r="H18" s="264">
        <f t="shared" si="3"/>
        <v>-520</v>
      </c>
      <c r="I18" s="271">
        <f t="shared" si="1"/>
        <v>-0.044</v>
      </c>
      <c r="J18" s="252"/>
    </row>
    <row r="19" spans="1:10" s="253" customFormat="1" ht="30" customHeight="1">
      <c r="A19" s="260" t="s">
        <v>241</v>
      </c>
      <c r="B19" s="261">
        <v>5859</v>
      </c>
      <c r="C19" s="261">
        <v>714</v>
      </c>
      <c r="D19" s="261">
        <v>5145</v>
      </c>
      <c r="E19" s="262">
        <f t="shared" si="4"/>
        <v>3984</v>
      </c>
      <c r="F19" s="262">
        <v>634</v>
      </c>
      <c r="G19" s="263">
        <v>3350</v>
      </c>
      <c r="H19" s="264">
        <f t="shared" si="3"/>
        <v>-80</v>
      </c>
      <c r="I19" s="271">
        <f t="shared" si="1"/>
        <v>-0.112</v>
      </c>
      <c r="J19" s="252"/>
    </row>
    <row r="20" spans="1:9" s="253" customFormat="1" ht="30" customHeight="1">
      <c r="A20" s="260" t="s">
        <v>242</v>
      </c>
      <c r="B20" s="261">
        <v>131</v>
      </c>
      <c r="C20" s="261">
        <v>131</v>
      </c>
      <c r="D20" s="261"/>
      <c r="E20" s="262">
        <f t="shared" si="4"/>
        <v>1228</v>
      </c>
      <c r="F20" s="262">
        <v>126</v>
      </c>
      <c r="G20" s="263">
        <v>1102</v>
      </c>
      <c r="H20" s="264">
        <f t="shared" si="3"/>
        <v>-5</v>
      </c>
      <c r="I20" s="271">
        <f t="shared" si="1"/>
        <v>-0.038</v>
      </c>
    </row>
    <row r="21" spans="1:10" s="253" customFormat="1" ht="30" customHeight="1">
      <c r="A21" s="260" t="s">
        <v>243</v>
      </c>
      <c r="B21" s="261">
        <v>270</v>
      </c>
      <c r="C21" s="261">
        <v>183</v>
      </c>
      <c r="D21" s="261">
        <v>87</v>
      </c>
      <c r="E21" s="262">
        <f t="shared" si="4"/>
        <v>169</v>
      </c>
      <c r="F21" s="262">
        <v>169</v>
      </c>
      <c r="G21" s="262"/>
      <c r="H21" s="264">
        <f t="shared" si="3"/>
        <v>-14</v>
      </c>
      <c r="I21" s="271">
        <f t="shared" si="1"/>
        <v>-0.077</v>
      </c>
      <c r="J21" s="252"/>
    </row>
    <row r="22" spans="1:10" s="253" customFormat="1" ht="30" customHeight="1">
      <c r="A22" s="260" t="s">
        <v>244</v>
      </c>
      <c r="B22" s="261">
        <v>2017</v>
      </c>
      <c r="C22" s="261">
        <v>1661</v>
      </c>
      <c r="D22" s="261">
        <v>356</v>
      </c>
      <c r="E22" s="262">
        <f t="shared" si="4"/>
        <v>1757</v>
      </c>
      <c r="F22" s="262">
        <v>1622</v>
      </c>
      <c r="G22" s="263">
        <v>135</v>
      </c>
      <c r="H22" s="264">
        <f t="shared" si="3"/>
        <v>-39</v>
      </c>
      <c r="I22" s="271">
        <f t="shared" si="1"/>
        <v>-0.023</v>
      </c>
      <c r="J22" s="252"/>
    </row>
    <row r="23" spans="1:10" s="253" customFormat="1" ht="30" customHeight="1">
      <c r="A23" s="260" t="s">
        <v>245</v>
      </c>
      <c r="B23" s="261">
        <v>7849</v>
      </c>
      <c r="C23" s="261">
        <v>6649</v>
      </c>
      <c r="D23" s="261">
        <v>1200</v>
      </c>
      <c r="E23" s="262">
        <f t="shared" si="4"/>
        <v>8947</v>
      </c>
      <c r="F23" s="262">
        <v>7437</v>
      </c>
      <c r="G23" s="263">
        <v>1510</v>
      </c>
      <c r="H23" s="264">
        <f t="shared" si="3"/>
        <v>788</v>
      </c>
      <c r="I23" s="271">
        <f t="shared" si="1"/>
        <v>0.119</v>
      </c>
      <c r="J23" s="252"/>
    </row>
    <row r="24" spans="1:10" s="253" customFormat="1" ht="30" customHeight="1">
      <c r="A24" s="260" t="s">
        <v>246</v>
      </c>
      <c r="B24" s="261">
        <v>0</v>
      </c>
      <c r="C24" s="261">
        <v>0</v>
      </c>
      <c r="D24" s="261"/>
      <c r="E24" s="262">
        <f t="shared" si="4"/>
        <v>163</v>
      </c>
      <c r="F24" s="262">
        <v>163</v>
      </c>
      <c r="G24" s="262"/>
      <c r="H24" s="264">
        <f t="shared" si="3"/>
        <v>163</v>
      </c>
      <c r="I24" s="271"/>
      <c r="J24" s="252"/>
    </row>
    <row r="25" spans="1:10" s="253" customFormat="1" ht="30" customHeight="1">
      <c r="A25" s="260" t="s">
        <v>247</v>
      </c>
      <c r="B25" s="261">
        <v>2295</v>
      </c>
      <c r="C25" s="261">
        <v>1900</v>
      </c>
      <c r="D25" s="261">
        <v>395</v>
      </c>
      <c r="E25" s="262">
        <f t="shared" si="4"/>
        <v>3406</v>
      </c>
      <c r="F25" s="262">
        <v>2019</v>
      </c>
      <c r="G25" s="263">
        <v>1387</v>
      </c>
      <c r="H25" s="264">
        <f t="shared" si="3"/>
        <v>119</v>
      </c>
      <c r="I25" s="271">
        <f t="shared" si="1"/>
        <v>0.063</v>
      </c>
      <c r="J25" s="252"/>
    </row>
    <row r="26" spans="1:11" s="253" customFormat="1" ht="30" customHeight="1">
      <c r="A26" s="260" t="s">
        <v>248</v>
      </c>
      <c r="B26" s="261">
        <v>3500</v>
      </c>
      <c r="C26" s="261">
        <v>3500</v>
      </c>
      <c r="D26" s="261"/>
      <c r="E26" s="262">
        <f t="shared" si="4"/>
        <v>3000</v>
      </c>
      <c r="F26" s="262">
        <v>3000</v>
      </c>
      <c r="G26" s="262"/>
      <c r="H26" s="264">
        <f t="shared" si="3"/>
        <v>-500</v>
      </c>
      <c r="I26" s="271">
        <f t="shared" si="1"/>
        <v>-0.143</v>
      </c>
      <c r="K26" s="122"/>
    </row>
    <row r="27" spans="1:9" s="253" customFormat="1" ht="30" customHeight="1">
      <c r="A27" s="260" t="s">
        <v>249</v>
      </c>
      <c r="B27" s="261">
        <v>33727</v>
      </c>
      <c r="C27" s="261">
        <v>13727</v>
      </c>
      <c r="D27" s="261">
        <v>20000</v>
      </c>
      <c r="E27" s="262">
        <f t="shared" si="4"/>
        <v>42203</v>
      </c>
      <c r="F27" s="262">
        <v>12203</v>
      </c>
      <c r="G27" s="262">
        <v>30000</v>
      </c>
      <c r="H27" s="264">
        <f t="shared" si="3"/>
        <v>-1524</v>
      </c>
      <c r="I27" s="271">
        <f t="shared" si="1"/>
        <v>-0.111</v>
      </c>
    </row>
    <row r="28" spans="1:9" s="253" customFormat="1" ht="30" customHeight="1">
      <c r="A28" s="260" t="s">
        <v>250</v>
      </c>
      <c r="B28" s="261">
        <v>8502</v>
      </c>
      <c r="C28" s="261">
        <v>8502</v>
      </c>
      <c r="D28" s="261"/>
      <c r="E28" s="262">
        <f t="shared" si="4"/>
        <v>10002</v>
      </c>
      <c r="F28" s="262">
        <v>10002</v>
      </c>
      <c r="G28" s="262"/>
      <c r="H28" s="264">
        <f t="shared" si="3"/>
        <v>1500</v>
      </c>
      <c r="I28" s="271">
        <f t="shared" si="1"/>
        <v>0.176</v>
      </c>
    </row>
    <row r="29" spans="1:9" s="253" customFormat="1" ht="24" customHeight="1">
      <c r="A29" s="265" t="s">
        <v>251</v>
      </c>
      <c r="B29" s="265"/>
      <c r="C29" s="265"/>
      <c r="D29" s="265"/>
      <c r="E29" s="265"/>
      <c r="F29" s="265"/>
      <c r="G29" s="265"/>
      <c r="H29" s="265"/>
      <c r="I29" s="274"/>
    </row>
    <row r="30" spans="1:9" ht="76.5" customHeight="1">
      <c r="A30" s="265" t="s">
        <v>252</v>
      </c>
      <c r="B30" s="265"/>
      <c r="C30" s="265"/>
      <c r="D30" s="265"/>
      <c r="E30" s="265"/>
      <c r="F30" s="265"/>
      <c r="G30" s="265"/>
      <c r="H30" s="265"/>
      <c r="I30" s="274"/>
    </row>
    <row r="31" spans="1:9" ht="18" customHeight="1">
      <c r="A31" s="266" t="s">
        <v>253</v>
      </c>
      <c r="B31" s="266"/>
      <c r="C31" s="266"/>
      <c r="D31" s="266"/>
      <c r="E31" s="266"/>
      <c r="F31" s="266"/>
      <c r="G31" s="266"/>
      <c r="H31" s="266"/>
      <c r="I31" s="275"/>
    </row>
    <row r="32" spans="1:9" s="72" customFormat="1" ht="18" customHeight="1">
      <c r="A32" s="266" t="s">
        <v>254</v>
      </c>
      <c r="B32" s="266"/>
      <c r="C32" s="266"/>
      <c r="D32" s="266"/>
      <c r="E32" s="266"/>
      <c r="F32" s="266"/>
      <c r="G32" s="266"/>
      <c r="H32" s="266"/>
      <c r="I32" s="275"/>
    </row>
    <row r="33" spans="2:9" ht="29.25" customHeight="1">
      <c r="B33" s="92"/>
      <c r="C33" s="92"/>
      <c r="D33" s="92"/>
      <c r="E33" s="92"/>
      <c r="F33" s="92"/>
      <c r="G33" s="92"/>
      <c r="H33" s="92"/>
      <c r="I33" s="276"/>
    </row>
    <row r="34" spans="2:9" ht="29.25" customHeight="1">
      <c r="B34" s="92"/>
      <c r="C34" s="92"/>
      <c r="D34" s="92"/>
      <c r="H34" s="92"/>
      <c r="I34" s="276"/>
    </row>
  </sheetData>
  <sheetProtection/>
  <mergeCells count="14">
    <mergeCell ref="A2:I2"/>
    <mergeCell ref="B4:D4"/>
    <mergeCell ref="E4:I4"/>
    <mergeCell ref="C5:D5"/>
    <mergeCell ref="F5:G5"/>
    <mergeCell ref="A29:I29"/>
    <mergeCell ref="A30:I30"/>
    <mergeCell ref="A31:I31"/>
    <mergeCell ref="A32:I32"/>
    <mergeCell ref="A4:A6"/>
    <mergeCell ref="B5:B6"/>
    <mergeCell ref="E5:E6"/>
    <mergeCell ref="H5:H6"/>
    <mergeCell ref="I5:I6"/>
  </mergeCells>
  <printOptions horizontalCentered="1"/>
  <pageMargins left="0.59" right="0.39" top="0.59" bottom="0.39" header="0" footer="0.11999999999999998"/>
  <pageSetup blackAndWhite="1" firstPageNumber="25" useFirstPageNumber="1" fitToHeight="1" fitToWidth="1" horizontalDpi="600" verticalDpi="600" orientation="portrait" paperSize="9" scale="7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HK72"/>
  <sheetViews>
    <sheetView showZeros="0" zoomScaleSheetLayoutView="100" workbookViewId="0" topLeftCell="A1">
      <selection activeCell="F9" sqref="F9"/>
    </sheetView>
  </sheetViews>
  <sheetFormatPr defaultColWidth="9.00390625" defaultRowHeight="14.25"/>
  <cols>
    <col min="1" max="1" width="44.25390625" style="0" customWidth="1"/>
    <col min="2" max="2" width="15.875" style="0" customWidth="1"/>
    <col min="3" max="3" width="19.25390625" style="0" customWidth="1"/>
  </cols>
  <sheetData>
    <row r="1" spans="1:3" s="234" customFormat="1" ht="20.25" customHeight="1">
      <c r="A1" s="98" t="s">
        <v>101</v>
      </c>
      <c r="B1" s="239"/>
      <c r="C1" s="239"/>
    </row>
    <row r="2" spans="1:219" s="235" customFormat="1" ht="28.5" customHeight="1">
      <c r="A2" s="240" t="s">
        <v>255</v>
      </c>
      <c r="B2" s="240"/>
      <c r="C2" s="240"/>
      <c r="HJ2"/>
      <c r="HK2"/>
    </row>
    <row r="3" spans="2:3" s="236" customFormat="1" ht="21" customHeight="1">
      <c r="B3" s="241"/>
      <c r="C3" s="241" t="s">
        <v>11</v>
      </c>
    </row>
    <row r="4" spans="1:219" s="237" customFormat="1" ht="36" customHeight="1">
      <c r="A4" s="242" t="s">
        <v>256</v>
      </c>
      <c r="B4" s="243" t="s">
        <v>257</v>
      </c>
      <c r="C4" s="244" t="s">
        <v>258</v>
      </c>
      <c r="HJ4" s="236"/>
      <c r="HK4" s="236"/>
    </row>
    <row r="5" spans="1:3" s="238" customFormat="1" ht="25.5" customHeight="1">
      <c r="A5" s="242" t="s">
        <v>174</v>
      </c>
      <c r="B5" s="245">
        <f>+B6+B11+B20+B28+B31+B34+B37+B41+B44+B50+B53+B58+B61+B66+B69</f>
        <v>310215</v>
      </c>
      <c r="C5" s="245">
        <f>+C6+C11+C20+C28+C31+C34+C37+C41+C44+C50+C53+C58+C61+C66+C69</f>
        <v>176708</v>
      </c>
    </row>
    <row r="6" spans="1:3" s="238" customFormat="1" ht="25.5" customHeight="1">
      <c r="A6" s="246" t="s">
        <v>259</v>
      </c>
      <c r="B6" s="245">
        <f>SUM(B7:B10)</f>
        <v>36209</v>
      </c>
      <c r="C6" s="245">
        <f>SUM(C7:C10)</f>
        <v>36059</v>
      </c>
    </row>
    <row r="7" spans="1:3" s="236" customFormat="1" ht="25.5" customHeight="1">
      <c r="A7" s="247" t="s">
        <v>260</v>
      </c>
      <c r="B7" s="248">
        <v>20156</v>
      </c>
      <c r="C7" s="248">
        <v>20156</v>
      </c>
    </row>
    <row r="8" spans="1:3" s="236" customFormat="1" ht="25.5" customHeight="1">
      <c r="A8" s="247" t="s">
        <v>261</v>
      </c>
      <c r="B8" s="248">
        <v>6366</v>
      </c>
      <c r="C8" s="248">
        <v>6312</v>
      </c>
    </row>
    <row r="9" spans="1:3" s="236" customFormat="1" ht="25.5" customHeight="1">
      <c r="A9" s="247" t="s">
        <v>262</v>
      </c>
      <c r="B9" s="248">
        <v>2312</v>
      </c>
      <c r="C9" s="248">
        <v>2312</v>
      </c>
    </row>
    <row r="10" spans="1:3" s="236" customFormat="1" ht="25.5" customHeight="1">
      <c r="A10" s="247" t="s">
        <v>263</v>
      </c>
      <c r="B10" s="248">
        <v>7375</v>
      </c>
      <c r="C10" s="248">
        <v>7279</v>
      </c>
    </row>
    <row r="11" spans="1:3" s="238" customFormat="1" ht="25.5" customHeight="1">
      <c r="A11" s="246" t="s">
        <v>264</v>
      </c>
      <c r="B11" s="245">
        <f>SUM(B12:B19)</f>
        <v>11661</v>
      </c>
      <c r="C11" s="245">
        <f>SUM(C12:C19)</f>
        <v>5972</v>
      </c>
    </row>
    <row r="12" spans="1:3" s="236" customFormat="1" ht="25.5" customHeight="1">
      <c r="A12" s="247" t="s">
        <v>265</v>
      </c>
      <c r="B12" s="248">
        <v>2804</v>
      </c>
      <c r="C12" s="248">
        <v>2664</v>
      </c>
    </row>
    <row r="13" spans="1:3" s="236" customFormat="1" ht="25.5" customHeight="1">
      <c r="A13" s="247" t="s">
        <v>266</v>
      </c>
      <c r="B13" s="248">
        <v>185</v>
      </c>
      <c r="C13" s="248">
        <v>185</v>
      </c>
    </row>
    <row r="14" spans="1:3" s="236" customFormat="1" ht="25.5" customHeight="1">
      <c r="A14" s="247" t="s">
        <v>267</v>
      </c>
      <c r="B14" s="248">
        <v>41</v>
      </c>
      <c r="C14" s="248">
        <v>41</v>
      </c>
    </row>
    <row r="15" spans="1:3" s="236" customFormat="1" ht="25.5" customHeight="1">
      <c r="A15" s="247" t="s">
        <v>268</v>
      </c>
      <c r="B15" s="248">
        <v>1881</v>
      </c>
      <c r="C15" s="248">
        <v>1282</v>
      </c>
    </row>
    <row r="16" spans="1:3" s="236" customFormat="1" ht="25.5" customHeight="1">
      <c r="A16" s="247" t="s">
        <v>269</v>
      </c>
      <c r="B16" s="248">
        <v>216</v>
      </c>
      <c r="C16" s="248">
        <v>216</v>
      </c>
    </row>
    <row r="17" spans="1:3" s="236" customFormat="1" ht="25.5" customHeight="1">
      <c r="A17" s="247" t="s">
        <v>270</v>
      </c>
      <c r="B17" s="248">
        <v>315</v>
      </c>
      <c r="C17" s="248">
        <v>315</v>
      </c>
    </row>
    <row r="18" spans="1:3" s="236" customFormat="1" ht="25.5" customHeight="1">
      <c r="A18" s="247" t="s">
        <v>271</v>
      </c>
      <c r="B18" s="248">
        <v>116</v>
      </c>
      <c r="C18" s="248">
        <v>116</v>
      </c>
    </row>
    <row r="19" spans="1:3" s="236" customFormat="1" ht="25.5" customHeight="1">
      <c r="A19" s="247" t="s">
        <v>272</v>
      </c>
      <c r="B19" s="248">
        <v>6103</v>
      </c>
      <c r="C19" s="248">
        <v>1153</v>
      </c>
    </row>
    <row r="20" spans="1:3" s="238" customFormat="1" ht="25.5" customHeight="1">
      <c r="A20" s="246" t="s">
        <v>273</v>
      </c>
      <c r="B20" s="245">
        <f>SUM(B21:B27)</f>
        <v>20860</v>
      </c>
      <c r="C20" s="245">
        <f>SUM(C21:C27)</f>
        <v>16</v>
      </c>
    </row>
    <row r="21" spans="1:3" s="236" customFormat="1" ht="25.5" customHeight="1">
      <c r="A21" s="247" t="s">
        <v>274</v>
      </c>
      <c r="B21" s="248">
        <v>12448</v>
      </c>
      <c r="C21" s="248">
        <v>0</v>
      </c>
    </row>
    <row r="22" spans="1:3" s="236" customFormat="1" ht="25.5" customHeight="1">
      <c r="A22" s="247" t="s">
        <v>275</v>
      </c>
      <c r="B22" s="248">
        <v>36</v>
      </c>
      <c r="C22" s="248">
        <v>16</v>
      </c>
    </row>
    <row r="23" spans="1:3" s="236" customFormat="1" ht="25.5" customHeight="1">
      <c r="A23" s="247" t="s">
        <v>276</v>
      </c>
      <c r="B23" s="248">
        <v>40</v>
      </c>
      <c r="C23" s="248"/>
    </row>
    <row r="24" spans="1:3" s="236" customFormat="1" ht="25.5" customHeight="1">
      <c r="A24" s="247" t="s">
        <v>277</v>
      </c>
      <c r="B24" s="248">
        <v>8336</v>
      </c>
      <c r="C24" s="248"/>
    </row>
    <row r="25" spans="1:3" s="236" customFormat="1" ht="25.5" customHeight="1" hidden="1">
      <c r="A25" s="249"/>
      <c r="B25" s="248"/>
      <c r="C25" s="248"/>
    </row>
    <row r="26" spans="1:3" s="236" customFormat="1" ht="25.5" customHeight="1" hidden="1">
      <c r="A26" s="249"/>
      <c r="B26" s="248"/>
      <c r="C26" s="248"/>
    </row>
    <row r="27" spans="1:3" s="236" customFormat="1" ht="25.5" customHeight="1" hidden="1">
      <c r="A27" s="249"/>
      <c r="B27" s="248"/>
      <c r="C27" s="248">
        <v>0</v>
      </c>
    </row>
    <row r="28" spans="1:3" s="238" customFormat="1" ht="25.5" customHeight="1">
      <c r="A28" s="246" t="s">
        <v>278</v>
      </c>
      <c r="B28" s="245">
        <f>SUM(B29:B30)</f>
        <v>32152</v>
      </c>
      <c r="C28" s="245">
        <f>SUM(C29:C30)</f>
        <v>0</v>
      </c>
    </row>
    <row r="29" spans="1:3" s="236" customFormat="1" ht="25.5" customHeight="1">
      <c r="A29" s="247" t="s">
        <v>279</v>
      </c>
      <c r="B29" s="248">
        <v>1500</v>
      </c>
      <c r="C29" s="248">
        <v>0</v>
      </c>
    </row>
    <row r="30" spans="1:3" s="236" customFormat="1" ht="25.5" customHeight="1">
      <c r="A30" s="247" t="s">
        <v>280</v>
      </c>
      <c r="B30" s="248">
        <v>30652</v>
      </c>
      <c r="C30" s="248"/>
    </row>
    <row r="31" spans="1:3" s="238" customFormat="1" ht="25.5" customHeight="1">
      <c r="A31" s="246" t="s">
        <v>281</v>
      </c>
      <c r="B31" s="245">
        <f>SUM(B32:B33)</f>
        <v>95578</v>
      </c>
      <c r="C31" s="245">
        <f>SUM(C32:C33)</f>
        <v>91673</v>
      </c>
    </row>
    <row r="32" spans="1:3" s="236" customFormat="1" ht="25.5" customHeight="1">
      <c r="A32" s="247" t="s">
        <v>282</v>
      </c>
      <c r="B32" s="248">
        <v>82800</v>
      </c>
      <c r="C32" s="248">
        <v>82595</v>
      </c>
    </row>
    <row r="33" spans="1:3" s="236" customFormat="1" ht="25.5" customHeight="1">
      <c r="A33" s="247" t="s">
        <v>283</v>
      </c>
      <c r="B33" s="248">
        <v>12778</v>
      </c>
      <c r="C33" s="248">
        <v>9078</v>
      </c>
    </row>
    <row r="34" spans="1:3" s="238" customFormat="1" ht="25.5" customHeight="1">
      <c r="A34" s="246" t="s">
        <v>284</v>
      </c>
      <c r="B34" s="245">
        <f>+B35+B36</f>
        <v>2272</v>
      </c>
      <c r="C34" s="245">
        <f>+C35+C36</f>
        <v>27</v>
      </c>
    </row>
    <row r="35" spans="1:3" s="236" customFormat="1" ht="25.5" customHeight="1">
      <c r="A35" s="247" t="s">
        <v>285</v>
      </c>
      <c r="B35" s="248">
        <v>2272</v>
      </c>
      <c r="C35" s="248">
        <v>27</v>
      </c>
    </row>
    <row r="36" spans="1:3" s="236" customFormat="1" ht="25.5" customHeight="1">
      <c r="A36" s="247" t="s">
        <v>286</v>
      </c>
      <c r="B36" s="248"/>
      <c r="C36" s="248">
        <v>0</v>
      </c>
    </row>
    <row r="37" spans="1:3" s="238" customFormat="1" ht="25.5" customHeight="1">
      <c r="A37" s="246" t="s">
        <v>287</v>
      </c>
      <c r="B37" s="245">
        <f>+B38+B39+B40</f>
        <v>1262</v>
      </c>
      <c r="C37" s="245">
        <f>+C38+C39+C40</f>
        <v>0</v>
      </c>
    </row>
    <row r="38" spans="1:3" s="236" customFormat="1" ht="25.5" customHeight="1">
      <c r="A38" s="247" t="s">
        <v>288</v>
      </c>
      <c r="B38" s="248">
        <v>1262</v>
      </c>
      <c r="C38" s="248">
        <v>0</v>
      </c>
    </row>
    <row r="39" spans="1:3" s="236" customFormat="1" ht="25.5" customHeight="1" hidden="1">
      <c r="A39" s="249"/>
      <c r="B39" s="248"/>
      <c r="C39" s="248">
        <v>0</v>
      </c>
    </row>
    <row r="40" spans="1:3" s="236" customFormat="1" ht="25.5" customHeight="1" hidden="1">
      <c r="A40" s="249"/>
      <c r="B40" s="248"/>
      <c r="C40" s="248">
        <v>0</v>
      </c>
    </row>
    <row r="41" spans="1:3" s="238" customFormat="1" ht="25.5" customHeight="1">
      <c r="A41" s="246" t="s">
        <v>289</v>
      </c>
      <c r="B41" s="245">
        <f>+B42+B43</f>
        <v>0</v>
      </c>
      <c r="C41" s="245">
        <f>+C42+C43</f>
        <v>0</v>
      </c>
    </row>
    <row r="42" spans="1:3" s="236" customFormat="1" ht="25.5" customHeight="1">
      <c r="A42" s="249" t="s">
        <v>290</v>
      </c>
      <c r="B42" s="248">
        <v>0</v>
      </c>
      <c r="C42" s="248">
        <v>0</v>
      </c>
    </row>
    <row r="43" spans="1:3" s="236" customFormat="1" ht="25.5" customHeight="1">
      <c r="A43" s="249" t="s">
        <v>291</v>
      </c>
      <c r="B43" s="248"/>
      <c r="C43" s="248">
        <v>0</v>
      </c>
    </row>
    <row r="44" spans="1:3" s="238" customFormat="1" ht="25.5" customHeight="1">
      <c r="A44" s="246" t="s">
        <v>292</v>
      </c>
      <c r="B44" s="245">
        <f>SUM(B45:B49)</f>
        <v>56899</v>
      </c>
      <c r="C44" s="245">
        <f>SUM(C45:C49)</f>
        <v>41025</v>
      </c>
    </row>
    <row r="45" spans="1:3" s="236" customFormat="1" ht="25.5" customHeight="1">
      <c r="A45" s="249" t="s">
        <v>293</v>
      </c>
      <c r="B45" s="248">
        <v>20927</v>
      </c>
      <c r="C45" s="248">
        <v>9098</v>
      </c>
    </row>
    <row r="46" spans="1:3" s="236" customFormat="1" ht="25.5" customHeight="1">
      <c r="A46" s="249" t="s">
        <v>294</v>
      </c>
      <c r="B46" s="248">
        <v>169</v>
      </c>
      <c r="C46" s="248">
        <v>169</v>
      </c>
    </row>
    <row r="47" spans="1:3" s="236" customFormat="1" ht="25.5" customHeight="1">
      <c r="A47" s="249" t="s">
        <v>295</v>
      </c>
      <c r="B47" s="248">
        <v>1827</v>
      </c>
      <c r="C47" s="248"/>
    </row>
    <row r="48" spans="1:3" s="236" customFormat="1" ht="25.5" customHeight="1">
      <c r="A48" s="249" t="s">
        <v>296</v>
      </c>
      <c r="B48" s="248">
        <v>29635</v>
      </c>
      <c r="C48" s="248">
        <v>29635</v>
      </c>
    </row>
    <row r="49" spans="1:3" s="236" customFormat="1" ht="25.5" customHeight="1">
      <c r="A49" s="249" t="s">
        <v>297</v>
      </c>
      <c r="B49" s="248">
        <v>4341</v>
      </c>
      <c r="C49" s="248">
        <v>2123</v>
      </c>
    </row>
    <row r="50" spans="1:3" s="238" customFormat="1" ht="25.5" customHeight="1">
      <c r="A50" s="246" t="s">
        <v>298</v>
      </c>
      <c r="B50" s="245">
        <f>+B51+B52</f>
        <v>22267</v>
      </c>
      <c r="C50" s="245">
        <f>+C51+C52</f>
        <v>0</v>
      </c>
    </row>
    <row r="51" spans="1:3" s="236" customFormat="1" ht="25.5" customHeight="1">
      <c r="A51" s="249" t="s">
        <v>299</v>
      </c>
      <c r="B51" s="248">
        <v>22267</v>
      </c>
      <c r="C51" s="248">
        <v>0</v>
      </c>
    </row>
    <row r="52" spans="1:3" s="236" customFormat="1" ht="25.5" customHeight="1" hidden="1">
      <c r="A52" s="249"/>
      <c r="B52" s="248">
        <v>0</v>
      </c>
      <c r="C52" s="248">
        <v>0</v>
      </c>
    </row>
    <row r="53" spans="1:3" s="238" customFormat="1" ht="25.5" customHeight="1">
      <c r="A53" s="246" t="s">
        <v>300</v>
      </c>
      <c r="B53" s="245">
        <f>SUM(B54:B57)</f>
        <v>11315</v>
      </c>
      <c r="C53" s="245">
        <f>SUM(C54:C57)</f>
        <v>0</v>
      </c>
    </row>
    <row r="54" spans="1:3" s="236" customFormat="1" ht="25.5" customHeight="1">
      <c r="A54" s="249" t="s">
        <v>301</v>
      </c>
      <c r="B54" s="248">
        <v>11313</v>
      </c>
      <c r="C54" s="248">
        <v>0</v>
      </c>
    </row>
    <row r="55" spans="1:3" s="236" customFormat="1" ht="25.5" customHeight="1">
      <c r="A55" s="249" t="s">
        <v>302</v>
      </c>
      <c r="B55" s="248">
        <v>2</v>
      </c>
      <c r="C55" s="248">
        <v>0</v>
      </c>
    </row>
    <row r="56" spans="1:3" s="236" customFormat="1" ht="25.5" customHeight="1" hidden="1">
      <c r="A56" s="249" t="s">
        <v>303</v>
      </c>
      <c r="B56" s="248">
        <v>0</v>
      </c>
      <c r="C56" s="248">
        <v>0</v>
      </c>
    </row>
    <row r="57" spans="1:3" s="236" customFormat="1" ht="25.5" customHeight="1" hidden="1">
      <c r="A57" s="249" t="s">
        <v>304</v>
      </c>
      <c r="B57" s="248">
        <v>0</v>
      </c>
      <c r="C57" s="248">
        <v>0</v>
      </c>
    </row>
    <row r="58" spans="1:3" s="238" customFormat="1" ht="25.5" customHeight="1">
      <c r="A58" s="246" t="s">
        <v>305</v>
      </c>
      <c r="B58" s="245">
        <f>SUM(B59:B60)</f>
        <v>0</v>
      </c>
      <c r="C58" s="245">
        <f>SUM(C59:C60)</f>
        <v>0</v>
      </c>
    </row>
    <row r="59" spans="1:3" s="236" customFormat="1" ht="36" customHeight="1">
      <c r="A59" s="250" t="s">
        <v>306</v>
      </c>
      <c r="B59" s="248"/>
      <c r="C59" s="248">
        <v>0</v>
      </c>
    </row>
    <row r="60" spans="1:3" s="236" customFormat="1" ht="25.5" customHeight="1">
      <c r="A60" s="249" t="s">
        <v>307</v>
      </c>
      <c r="B60" s="248">
        <v>0</v>
      </c>
      <c r="C60" s="248">
        <v>0</v>
      </c>
    </row>
    <row r="61" spans="1:3" s="238" customFormat="1" ht="25.5" customHeight="1">
      <c r="A61" s="246" t="s">
        <v>308</v>
      </c>
      <c r="B61" s="245">
        <f>SUM(B62:B65)</f>
        <v>0</v>
      </c>
      <c r="C61" s="245">
        <v>0</v>
      </c>
    </row>
    <row r="62" spans="1:3" s="236" customFormat="1" ht="25.5" customHeight="1">
      <c r="A62" s="249" t="s">
        <v>309</v>
      </c>
      <c r="B62" s="251"/>
      <c r="C62" s="248">
        <v>0</v>
      </c>
    </row>
    <row r="63" spans="1:3" s="236" customFormat="1" ht="25.5" customHeight="1">
      <c r="A63" s="249" t="s">
        <v>310</v>
      </c>
      <c r="B63" s="248">
        <v>0</v>
      </c>
      <c r="C63" s="248">
        <v>0</v>
      </c>
    </row>
    <row r="64" spans="1:3" s="236" customFormat="1" ht="25.5" customHeight="1">
      <c r="A64" s="249" t="s">
        <v>311</v>
      </c>
      <c r="B64" s="248">
        <v>0</v>
      </c>
      <c r="C64" s="248">
        <v>0</v>
      </c>
    </row>
    <row r="65" spans="1:3" s="236" customFormat="1" ht="25.5" customHeight="1">
      <c r="A65" s="249" t="s">
        <v>312</v>
      </c>
      <c r="B65" s="248">
        <v>0</v>
      </c>
      <c r="C65" s="248">
        <v>0</v>
      </c>
    </row>
    <row r="66" spans="1:3" s="238" customFormat="1" ht="25.5" customHeight="1">
      <c r="A66" s="246" t="s">
        <v>313</v>
      </c>
      <c r="B66" s="245">
        <f>+B67+B68</f>
        <v>17744</v>
      </c>
      <c r="C66" s="245">
        <f>+C67+C68</f>
        <v>0</v>
      </c>
    </row>
    <row r="67" spans="1:3" s="236" customFormat="1" ht="25.5" customHeight="1">
      <c r="A67" s="249" t="s">
        <v>314</v>
      </c>
      <c r="B67" s="248">
        <v>3000</v>
      </c>
      <c r="C67" s="248"/>
    </row>
    <row r="68" spans="1:3" s="236" customFormat="1" ht="25.5" customHeight="1">
      <c r="A68" s="89" t="s">
        <v>315</v>
      </c>
      <c r="B68" s="248">
        <v>14744</v>
      </c>
      <c r="C68" s="248"/>
    </row>
    <row r="69" spans="1:3" s="238" customFormat="1" ht="25.5" customHeight="1">
      <c r="A69" s="246" t="s">
        <v>316</v>
      </c>
      <c r="B69" s="245">
        <f>B70+B71+B72</f>
        <v>1996</v>
      </c>
      <c r="C69" s="245">
        <f>C70+C71+C72</f>
        <v>1936</v>
      </c>
    </row>
    <row r="70" spans="1:3" s="236" customFormat="1" ht="25.5" customHeight="1" hidden="1">
      <c r="A70" s="249" t="s">
        <v>317</v>
      </c>
      <c r="B70" s="248">
        <v>0</v>
      </c>
      <c r="C70" s="248">
        <v>0</v>
      </c>
    </row>
    <row r="71" spans="1:3" s="236" customFormat="1" ht="25.5" customHeight="1">
      <c r="A71" s="89" t="s">
        <v>318</v>
      </c>
      <c r="B71" s="248">
        <v>1996</v>
      </c>
      <c r="C71" s="248">
        <v>1936</v>
      </c>
    </row>
    <row r="72" spans="1:3" s="236" customFormat="1" ht="25.5" customHeight="1" hidden="1">
      <c r="A72" s="249" t="s">
        <v>319</v>
      </c>
      <c r="B72" s="248">
        <v>0</v>
      </c>
      <c r="C72" s="248">
        <v>0</v>
      </c>
    </row>
  </sheetData>
  <sheetProtection/>
  <mergeCells count="1">
    <mergeCell ref="A2:C2"/>
  </mergeCells>
  <printOptions horizontalCentered="1"/>
  <pageMargins left="0.7909722222222222" right="0.38958333333333334" top="0.5902777777777778" bottom="0.38958333333333334" header="0.5118055555555555" footer="0.11805555555555555"/>
  <pageSetup firstPageNumber="26" useFirstPageNumber="1" fitToHeight="0"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Q57"/>
  <sheetViews>
    <sheetView zoomScaleSheetLayoutView="100" workbookViewId="0" topLeftCell="A1">
      <selection activeCell="F7" sqref="F7"/>
    </sheetView>
  </sheetViews>
  <sheetFormatPr defaultColWidth="9.00390625" defaultRowHeight="14.25"/>
  <cols>
    <col min="1" max="1" width="18.625" style="205" customWidth="1"/>
    <col min="2" max="2" width="23.375" style="206" customWidth="1"/>
    <col min="3" max="3" width="26.00390625" style="206" customWidth="1"/>
    <col min="4" max="4" width="18.125" style="207" customWidth="1"/>
    <col min="5" max="5" width="23.00390625" style="128" customWidth="1"/>
    <col min="6" max="6" width="17.125" style="128" customWidth="1"/>
    <col min="7" max="7" width="18.50390625" style="128" customWidth="1"/>
    <col min="8" max="232" width="9.00390625" style="128" customWidth="1"/>
  </cols>
  <sheetData>
    <row r="1" spans="1:4" s="123" customFormat="1" ht="18" customHeight="1">
      <c r="A1" s="208" t="s">
        <v>115</v>
      </c>
      <c r="B1" s="132"/>
      <c r="D1" s="209"/>
    </row>
    <row r="2" spans="1:6" s="124" customFormat="1" ht="36" customHeight="1">
      <c r="A2" s="133" t="s">
        <v>320</v>
      </c>
      <c r="B2" s="133"/>
      <c r="C2" s="133"/>
      <c r="D2" s="210"/>
      <c r="E2" s="133"/>
      <c r="F2" s="133"/>
    </row>
    <row r="3" spans="1:6" s="125" customFormat="1" ht="25.5" customHeight="1">
      <c r="A3" s="211"/>
      <c r="D3" s="212"/>
      <c r="E3" s="175" t="s">
        <v>11</v>
      </c>
      <c r="F3" s="175"/>
    </row>
    <row r="4" spans="1:6" s="204" customFormat="1" ht="36.75" customHeight="1">
      <c r="A4" s="213" t="s">
        <v>321</v>
      </c>
      <c r="B4" s="213" t="s">
        <v>322</v>
      </c>
      <c r="C4" s="213" t="s">
        <v>323</v>
      </c>
      <c r="D4" s="214" t="s">
        <v>324</v>
      </c>
      <c r="E4" s="215" t="s">
        <v>178</v>
      </c>
      <c r="F4" s="216"/>
    </row>
    <row r="5" spans="1:251" s="128" customFormat="1" ht="42.75" customHeight="1">
      <c r="A5" s="217" t="s">
        <v>325</v>
      </c>
      <c r="B5" s="217"/>
      <c r="C5" s="217"/>
      <c r="D5" s="218">
        <f>+D6-D51-D26-D55</f>
        <v>145492</v>
      </c>
      <c r="E5" s="169"/>
      <c r="F5" s="219"/>
      <c r="HY5"/>
      <c r="HZ5"/>
      <c r="IA5"/>
      <c r="IB5"/>
      <c r="IC5"/>
      <c r="ID5"/>
      <c r="IE5"/>
      <c r="IF5"/>
      <c r="IG5"/>
      <c r="IH5"/>
      <c r="II5"/>
      <c r="IJ5"/>
      <c r="IK5"/>
      <c r="IL5"/>
      <c r="IM5"/>
      <c r="IN5"/>
      <c r="IO5"/>
      <c r="IP5"/>
      <c r="IQ5"/>
    </row>
    <row r="6" spans="1:8" ht="25.5" customHeight="1">
      <c r="A6" s="220" t="s">
        <v>326</v>
      </c>
      <c r="B6" s="220"/>
      <c r="C6" s="220"/>
      <c r="D6" s="221">
        <f>(SUM(D7:D57))</f>
        <v>162013</v>
      </c>
      <c r="E6" s="169"/>
      <c r="F6" s="219"/>
      <c r="G6" s="128">
        <f>SUM(G7:G57)</f>
        <v>1643795989.55</v>
      </c>
      <c r="H6" s="128">
        <v>10000</v>
      </c>
    </row>
    <row r="7" spans="1:9" ht="25.5" customHeight="1">
      <c r="A7" s="145" t="s">
        <v>327</v>
      </c>
      <c r="B7" s="192" t="s">
        <v>328</v>
      </c>
      <c r="C7" s="193" t="s">
        <v>329</v>
      </c>
      <c r="D7" s="221">
        <v>1359</v>
      </c>
      <c r="E7" s="169"/>
      <c r="F7" s="219">
        <f>SUM(D7:D18)</f>
        <v>94030</v>
      </c>
      <c r="G7" s="128">
        <v>13589400</v>
      </c>
      <c r="H7" s="128">
        <v>10000</v>
      </c>
      <c r="I7" s="128">
        <f aca="true" t="shared" si="0" ref="I7:I57">ROUND(G7/H7,0)</f>
        <v>1359</v>
      </c>
    </row>
    <row r="8" spans="1:9" ht="25.5" customHeight="1">
      <c r="A8" s="145" t="s">
        <v>327</v>
      </c>
      <c r="B8" s="192" t="s">
        <v>328</v>
      </c>
      <c r="C8" s="193" t="s">
        <v>330</v>
      </c>
      <c r="D8" s="221">
        <v>4725</v>
      </c>
      <c r="E8" s="169"/>
      <c r="F8" s="219"/>
      <c r="G8" s="128">
        <v>47246400</v>
      </c>
      <c r="H8" s="128">
        <v>10000</v>
      </c>
      <c r="I8" s="128">
        <f t="shared" si="0"/>
        <v>4725</v>
      </c>
    </row>
    <row r="9" spans="1:9" ht="25.5" customHeight="1">
      <c r="A9" s="145" t="s">
        <v>327</v>
      </c>
      <c r="B9" s="192" t="s">
        <v>328</v>
      </c>
      <c r="C9" s="193" t="s">
        <v>331</v>
      </c>
      <c r="D9" s="221">
        <v>23660</v>
      </c>
      <c r="E9" s="169"/>
      <c r="F9" s="219"/>
      <c r="G9" s="128">
        <v>236603976</v>
      </c>
      <c r="H9" s="128">
        <v>10000</v>
      </c>
      <c r="I9" s="128">
        <f t="shared" si="0"/>
        <v>23660</v>
      </c>
    </row>
    <row r="10" spans="1:9" ht="30.75" customHeight="1">
      <c r="A10" s="145" t="s">
        <v>327</v>
      </c>
      <c r="B10" s="195" t="s">
        <v>332</v>
      </c>
      <c r="C10" s="196"/>
      <c r="D10" s="221">
        <v>522</v>
      </c>
      <c r="E10" s="169"/>
      <c r="F10" s="219"/>
      <c r="G10" s="128">
        <v>5218241</v>
      </c>
      <c r="H10" s="128">
        <v>10000</v>
      </c>
      <c r="I10" s="128">
        <f t="shared" si="0"/>
        <v>522</v>
      </c>
    </row>
    <row r="11" spans="1:9" ht="25.5" customHeight="1">
      <c r="A11" s="145" t="s">
        <v>327</v>
      </c>
      <c r="B11" s="195" t="s">
        <v>333</v>
      </c>
      <c r="C11" s="196"/>
      <c r="D11" s="221">
        <v>4535</v>
      </c>
      <c r="E11" s="169"/>
      <c r="F11" s="219"/>
      <c r="G11" s="128">
        <v>45354239</v>
      </c>
      <c r="H11" s="128">
        <v>10000</v>
      </c>
      <c r="I11" s="128">
        <f t="shared" si="0"/>
        <v>4535</v>
      </c>
    </row>
    <row r="12" spans="1:9" ht="25.5" customHeight="1">
      <c r="A12" s="145" t="s">
        <v>327</v>
      </c>
      <c r="B12" s="195" t="s">
        <v>334</v>
      </c>
      <c r="C12" s="196"/>
      <c r="D12" s="221">
        <v>6693</v>
      </c>
      <c r="E12" s="169"/>
      <c r="F12" s="219"/>
      <c r="G12" s="128">
        <v>66930255</v>
      </c>
      <c r="H12" s="128">
        <v>10000</v>
      </c>
      <c r="I12" s="128">
        <f t="shared" si="0"/>
        <v>6693</v>
      </c>
    </row>
    <row r="13" spans="1:9" ht="25.5" customHeight="1">
      <c r="A13" s="145" t="s">
        <v>327</v>
      </c>
      <c r="B13" s="195" t="s">
        <v>335</v>
      </c>
      <c r="C13" s="195"/>
      <c r="D13" s="221">
        <v>21982</v>
      </c>
      <c r="E13" s="169"/>
      <c r="F13" s="219"/>
      <c r="G13" s="128">
        <v>219817136</v>
      </c>
      <c r="H13" s="128">
        <v>10000</v>
      </c>
      <c r="I13" s="128">
        <f t="shared" si="0"/>
        <v>21982</v>
      </c>
    </row>
    <row r="14" spans="1:9" ht="25.5" customHeight="1" hidden="1">
      <c r="A14" s="145" t="s">
        <v>327</v>
      </c>
      <c r="B14" s="195" t="s">
        <v>336</v>
      </c>
      <c r="C14" s="195"/>
      <c r="D14" s="221">
        <v>0</v>
      </c>
      <c r="E14" s="169" t="s">
        <v>337</v>
      </c>
      <c r="F14" s="219"/>
      <c r="G14" s="128">
        <v>0</v>
      </c>
      <c r="H14" s="128">
        <v>10000</v>
      </c>
      <c r="I14" s="128">
        <f t="shared" si="0"/>
        <v>0</v>
      </c>
    </row>
    <row r="15" spans="1:9" ht="33.75" customHeight="1" hidden="1">
      <c r="A15" s="145" t="s">
        <v>327</v>
      </c>
      <c r="B15" s="195" t="s">
        <v>338</v>
      </c>
      <c r="C15" s="195"/>
      <c r="D15" s="221">
        <v>0</v>
      </c>
      <c r="E15" s="169" t="s">
        <v>337</v>
      </c>
      <c r="F15" s="219"/>
      <c r="G15" s="128">
        <v>0</v>
      </c>
      <c r="H15" s="128">
        <v>10000</v>
      </c>
      <c r="I15" s="128">
        <f t="shared" si="0"/>
        <v>0</v>
      </c>
    </row>
    <row r="16" spans="1:9" ht="25.5" customHeight="1">
      <c r="A16" s="145" t="s">
        <v>327</v>
      </c>
      <c r="B16" s="195" t="s">
        <v>339</v>
      </c>
      <c r="C16" s="195"/>
      <c r="D16" s="221">
        <v>28664</v>
      </c>
      <c r="E16" s="169"/>
      <c r="F16" s="219"/>
      <c r="G16" s="128">
        <v>286639281.55</v>
      </c>
      <c r="H16" s="128">
        <v>10000</v>
      </c>
      <c r="I16" s="128">
        <f t="shared" si="0"/>
        <v>28664</v>
      </c>
    </row>
    <row r="17" spans="1:9" ht="25.5" customHeight="1">
      <c r="A17" s="145" t="s">
        <v>327</v>
      </c>
      <c r="B17" s="195" t="s">
        <v>340</v>
      </c>
      <c r="C17" s="195"/>
      <c r="D17" s="221">
        <v>1721</v>
      </c>
      <c r="E17" s="169"/>
      <c r="F17" s="219"/>
      <c r="G17" s="128">
        <v>17212680</v>
      </c>
      <c r="H17" s="128">
        <v>10000</v>
      </c>
      <c r="I17" s="128">
        <f t="shared" si="0"/>
        <v>1721</v>
      </c>
    </row>
    <row r="18" spans="1:9" ht="25.5" customHeight="1">
      <c r="A18" s="145" t="s">
        <v>327</v>
      </c>
      <c r="B18" s="195" t="s">
        <v>341</v>
      </c>
      <c r="C18" s="195"/>
      <c r="D18" s="221">
        <v>169</v>
      </c>
      <c r="E18" s="169"/>
      <c r="F18" s="219"/>
      <c r="G18" s="128">
        <v>1690000</v>
      </c>
      <c r="H18" s="128">
        <v>10000</v>
      </c>
      <c r="I18" s="128">
        <f t="shared" si="0"/>
        <v>169</v>
      </c>
    </row>
    <row r="19" spans="1:11" ht="25.5" customHeight="1">
      <c r="A19" s="145" t="s">
        <v>342</v>
      </c>
      <c r="B19" s="195" t="s">
        <v>343</v>
      </c>
      <c r="C19" s="195"/>
      <c r="D19" s="194">
        <v>725</v>
      </c>
      <c r="E19" s="169"/>
      <c r="F19" s="219">
        <f>D19+D20+D21</f>
        <v>2096</v>
      </c>
      <c r="G19" s="128">
        <v>19569600</v>
      </c>
      <c r="H19" s="128">
        <v>10000</v>
      </c>
      <c r="I19" s="128">
        <f t="shared" si="0"/>
        <v>1957</v>
      </c>
      <c r="K19" s="233">
        <v>725</v>
      </c>
    </row>
    <row r="20" spans="1:11" ht="25.5" customHeight="1">
      <c r="A20" s="145" t="s">
        <v>342</v>
      </c>
      <c r="B20" s="195" t="s">
        <v>344</v>
      </c>
      <c r="C20" s="195"/>
      <c r="D20" s="194">
        <v>740</v>
      </c>
      <c r="E20" s="169"/>
      <c r="F20" s="219"/>
      <c r="G20" s="128">
        <v>8715600</v>
      </c>
      <c r="H20" s="128">
        <v>10000</v>
      </c>
      <c r="I20" s="128">
        <f t="shared" si="0"/>
        <v>872</v>
      </c>
      <c r="K20" s="233">
        <v>740</v>
      </c>
    </row>
    <row r="21" spans="1:11" ht="25.5" customHeight="1">
      <c r="A21" s="145" t="s">
        <v>342</v>
      </c>
      <c r="B21" s="195" t="s">
        <v>345</v>
      </c>
      <c r="C21" s="195"/>
      <c r="D21" s="194">
        <v>631</v>
      </c>
      <c r="E21" s="169"/>
      <c r="F21" s="219"/>
      <c r="G21" s="128">
        <v>16342560</v>
      </c>
      <c r="H21" s="128">
        <v>10000</v>
      </c>
      <c r="I21" s="128">
        <f t="shared" si="0"/>
        <v>1634</v>
      </c>
      <c r="K21" s="233">
        <v>631</v>
      </c>
    </row>
    <row r="22" spans="1:9" ht="31.5" customHeight="1">
      <c r="A22" s="145" t="s">
        <v>346</v>
      </c>
      <c r="B22" s="157" t="s">
        <v>347</v>
      </c>
      <c r="C22" s="158"/>
      <c r="D22" s="221">
        <v>19</v>
      </c>
      <c r="E22" s="169"/>
      <c r="F22" s="219">
        <f>SUM(D22:D25,D27:D50,D52:D54,D56:D57)</f>
        <v>49366</v>
      </c>
      <c r="G22" s="128">
        <v>187000</v>
      </c>
      <c r="H22" s="128">
        <v>10000</v>
      </c>
      <c r="I22" s="128">
        <f t="shared" si="0"/>
        <v>19</v>
      </c>
    </row>
    <row r="23" spans="1:9" ht="33.75" customHeight="1">
      <c r="A23" s="145" t="s">
        <v>346</v>
      </c>
      <c r="B23" s="146" t="s">
        <v>348</v>
      </c>
      <c r="C23" s="161" t="s">
        <v>349</v>
      </c>
      <c r="D23" s="221">
        <v>1516</v>
      </c>
      <c r="E23" s="169"/>
      <c r="F23" s="219"/>
      <c r="G23" s="222">
        <v>15162200</v>
      </c>
      <c r="H23" s="222">
        <v>10000</v>
      </c>
      <c r="I23" s="222">
        <f t="shared" si="0"/>
        <v>1516</v>
      </c>
    </row>
    <row r="24" spans="1:9" ht="33.75" customHeight="1">
      <c r="A24" s="145" t="s">
        <v>346</v>
      </c>
      <c r="B24" s="146" t="s">
        <v>348</v>
      </c>
      <c r="C24" s="161" t="s">
        <v>350</v>
      </c>
      <c r="D24" s="221">
        <v>973</v>
      </c>
      <c r="E24" s="169"/>
      <c r="F24" s="219"/>
      <c r="G24" s="128">
        <v>9725600</v>
      </c>
      <c r="H24" s="128">
        <v>10000</v>
      </c>
      <c r="I24" s="128">
        <f t="shared" si="0"/>
        <v>973</v>
      </c>
    </row>
    <row r="25" spans="1:9" ht="49.5" customHeight="1">
      <c r="A25" s="145" t="s">
        <v>346</v>
      </c>
      <c r="B25" s="157" t="s">
        <v>351</v>
      </c>
      <c r="C25" s="158"/>
      <c r="D25" s="221">
        <v>295</v>
      </c>
      <c r="E25" s="169"/>
      <c r="F25" s="219"/>
      <c r="G25" s="128">
        <v>2954500</v>
      </c>
      <c r="H25" s="128">
        <v>10000</v>
      </c>
      <c r="I25" s="128">
        <f t="shared" si="0"/>
        <v>295</v>
      </c>
    </row>
    <row r="26" spans="1:9" ht="33.75" customHeight="1">
      <c r="A26" s="145" t="s">
        <v>346</v>
      </c>
      <c r="B26" s="157" t="s">
        <v>352</v>
      </c>
      <c r="C26" s="158"/>
      <c r="D26" s="194">
        <v>480</v>
      </c>
      <c r="E26" s="223" t="s">
        <v>353</v>
      </c>
      <c r="F26" s="224"/>
      <c r="G26" s="128">
        <v>4798080</v>
      </c>
      <c r="H26" s="128">
        <v>10000</v>
      </c>
      <c r="I26" s="128">
        <f t="shared" si="0"/>
        <v>480</v>
      </c>
    </row>
    <row r="27" spans="1:9" ht="33.75" customHeight="1">
      <c r="A27" s="145" t="s">
        <v>346</v>
      </c>
      <c r="B27" s="146" t="s">
        <v>354</v>
      </c>
      <c r="C27" s="161" t="s">
        <v>349</v>
      </c>
      <c r="D27" s="221">
        <v>29</v>
      </c>
      <c r="E27" s="169"/>
      <c r="F27" s="219"/>
      <c r="G27" s="128">
        <v>285500</v>
      </c>
      <c r="H27" s="128">
        <v>10000</v>
      </c>
      <c r="I27" s="128">
        <f t="shared" si="0"/>
        <v>29</v>
      </c>
    </row>
    <row r="28" spans="1:9" ht="33.75" customHeight="1">
      <c r="A28" s="145" t="s">
        <v>346</v>
      </c>
      <c r="B28" s="146" t="s">
        <v>354</v>
      </c>
      <c r="C28" s="161" t="s">
        <v>350</v>
      </c>
      <c r="D28" s="221">
        <v>29</v>
      </c>
      <c r="E28" s="169"/>
      <c r="F28" s="219"/>
      <c r="G28" s="128">
        <v>290625</v>
      </c>
      <c r="H28" s="128">
        <v>10000</v>
      </c>
      <c r="I28" s="128">
        <f t="shared" si="0"/>
        <v>29</v>
      </c>
    </row>
    <row r="29" spans="1:9" ht="25.5" customHeight="1">
      <c r="A29" s="145" t="s">
        <v>346</v>
      </c>
      <c r="B29" s="146" t="s">
        <v>355</v>
      </c>
      <c r="C29" s="161" t="s">
        <v>356</v>
      </c>
      <c r="D29" s="221">
        <v>55</v>
      </c>
      <c r="E29" s="169"/>
      <c r="F29" s="219"/>
      <c r="G29" s="128">
        <v>547000</v>
      </c>
      <c r="H29" s="128">
        <v>10000</v>
      </c>
      <c r="I29" s="128">
        <f t="shared" si="0"/>
        <v>55</v>
      </c>
    </row>
    <row r="30" spans="1:9" ht="25.5" customHeight="1">
      <c r="A30" s="145" t="s">
        <v>346</v>
      </c>
      <c r="B30" s="146" t="s">
        <v>355</v>
      </c>
      <c r="C30" s="161" t="s">
        <v>357</v>
      </c>
      <c r="D30" s="221">
        <v>19</v>
      </c>
      <c r="E30" s="169"/>
      <c r="F30" s="219"/>
      <c r="G30" s="128">
        <v>192000</v>
      </c>
      <c r="H30" s="128">
        <v>10000</v>
      </c>
      <c r="I30" s="128">
        <f t="shared" si="0"/>
        <v>19</v>
      </c>
    </row>
    <row r="31" spans="1:9" ht="30" customHeight="1">
      <c r="A31" s="145" t="s">
        <v>346</v>
      </c>
      <c r="B31" s="146" t="s">
        <v>358</v>
      </c>
      <c r="C31" s="161" t="s">
        <v>356</v>
      </c>
      <c r="D31" s="221">
        <v>22</v>
      </c>
      <c r="E31" s="169"/>
      <c r="F31" s="219"/>
      <c r="G31" s="128">
        <v>220000</v>
      </c>
      <c r="H31" s="128">
        <v>10000</v>
      </c>
      <c r="I31" s="128">
        <f t="shared" si="0"/>
        <v>22</v>
      </c>
    </row>
    <row r="32" spans="1:9" ht="30" customHeight="1">
      <c r="A32" s="145" t="s">
        <v>346</v>
      </c>
      <c r="B32" s="146" t="s">
        <v>358</v>
      </c>
      <c r="C32" s="161" t="s">
        <v>359</v>
      </c>
      <c r="D32" s="221">
        <v>484</v>
      </c>
      <c r="E32" s="169"/>
      <c r="F32" s="219"/>
      <c r="G32" s="128">
        <v>4838000</v>
      </c>
      <c r="H32" s="128">
        <v>10000</v>
      </c>
      <c r="I32" s="128">
        <f t="shared" si="0"/>
        <v>484</v>
      </c>
    </row>
    <row r="33" spans="1:9" ht="33.75" customHeight="1">
      <c r="A33" s="145" t="s">
        <v>346</v>
      </c>
      <c r="B33" s="157" t="s">
        <v>360</v>
      </c>
      <c r="C33" s="158"/>
      <c r="D33" s="221">
        <v>105</v>
      </c>
      <c r="E33" s="169"/>
      <c r="F33" s="219"/>
      <c r="G33" s="128">
        <v>1052000</v>
      </c>
      <c r="H33" s="128">
        <v>10000</v>
      </c>
      <c r="I33" s="128">
        <f t="shared" si="0"/>
        <v>105</v>
      </c>
    </row>
    <row r="34" spans="1:9" ht="57" customHeight="1">
      <c r="A34" s="145" t="s">
        <v>346</v>
      </c>
      <c r="B34" s="164" t="s">
        <v>361</v>
      </c>
      <c r="C34" s="158"/>
      <c r="D34" s="221">
        <v>195</v>
      </c>
      <c r="E34" s="169"/>
      <c r="F34" s="219"/>
      <c r="G34" s="128">
        <v>1950000</v>
      </c>
      <c r="H34" s="128">
        <v>10000</v>
      </c>
      <c r="I34" s="128">
        <f t="shared" si="0"/>
        <v>195</v>
      </c>
    </row>
    <row r="35" spans="1:10" ht="25.5" customHeight="1">
      <c r="A35" s="145" t="s">
        <v>346</v>
      </c>
      <c r="B35" s="165" t="s">
        <v>362</v>
      </c>
      <c r="C35" s="161" t="s">
        <v>363</v>
      </c>
      <c r="D35" s="221">
        <v>5472</v>
      </c>
      <c r="E35" s="169"/>
      <c r="F35" s="219"/>
      <c r="G35" s="128">
        <v>54714660</v>
      </c>
      <c r="H35" s="128">
        <v>10000</v>
      </c>
      <c r="I35" s="128">
        <f t="shared" si="0"/>
        <v>5471</v>
      </c>
      <c r="J35" s="128">
        <v>5472</v>
      </c>
    </row>
    <row r="36" spans="1:9" ht="25.5" customHeight="1">
      <c r="A36" s="145" t="s">
        <v>346</v>
      </c>
      <c r="B36" s="165" t="s">
        <v>362</v>
      </c>
      <c r="C36" s="161" t="s">
        <v>364</v>
      </c>
      <c r="D36" s="221">
        <v>2158</v>
      </c>
      <c r="E36" s="169"/>
      <c r="F36" s="219"/>
      <c r="G36" s="128">
        <v>21577056</v>
      </c>
      <c r="H36" s="128">
        <v>10000</v>
      </c>
      <c r="I36" s="128">
        <f t="shared" si="0"/>
        <v>2158</v>
      </c>
    </row>
    <row r="37" spans="1:9" ht="25.5" customHeight="1">
      <c r="A37" s="145" t="s">
        <v>346</v>
      </c>
      <c r="B37" s="165" t="s">
        <v>362</v>
      </c>
      <c r="C37" s="161" t="s">
        <v>365</v>
      </c>
      <c r="D37" s="221">
        <v>307</v>
      </c>
      <c r="E37" s="169"/>
      <c r="F37" s="219"/>
      <c r="G37" s="128">
        <v>3073548</v>
      </c>
      <c r="H37" s="128">
        <v>10000</v>
      </c>
      <c r="I37" s="128">
        <f t="shared" si="0"/>
        <v>307</v>
      </c>
    </row>
    <row r="38" spans="1:9" ht="25.5" customHeight="1">
      <c r="A38" s="145" t="s">
        <v>346</v>
      </c>
      <c r="B38" s="165" t="s">
        <v>362</v>
      </c>
      <c r="C38" s="161" t="s">
        <v>366</v>
      </c>
      <c r="D38" s="221">
        <v>285</v>
      </c>
      <c r="E38" s="169"/>
      <c r="F38" s="219"/>
      <c r="G38" s="128">
        <v>2850000</v>
      </c>
      <c r="H38" s="128">
        <v>10000</v>
      </c>
      <c r="I38" s="128">
        <f t="shared" si="0"/>
        <v>285</v>
      </c>
    </row>
    <row r="39" spans="1:9" ht="25.5" customHeight="1">
      <c r="A39" s="145" t="s">
        <v>346</v>
      </c>
      <c r="B39" s="165" t="s">
        <v>362</v>
      </c>
      <c r="C39" s="161" t="s">
        <v>367</v>
      </c>
      <c r="D39" s="221">
        <v>27</v>
      </c>
      <c r="E39" s="169"/>
      <c r="F39" s="219"/>
      <c r="G39" s="128">
        <v>270700</v>
      </c>
      <c r="H39" s="128">
        <v>10000</v>
      </c>
      <c r="I39" s="128">
        <f t="shared" si="0"/>
        <v>27</v>
      </c>
    </row>
    <row r="40" spans="1:9" ht="25.5" customHeight="1">
      <c r="A40" s="145" t="s">
        <v>346</v>
      </c>
      <c r="B40" s="165" t="s">
        <v>368</v>
      </c>
      <c r="C40" s="161" t="s">
        <v>369</v>
      </c>
      <c r="D40" s="221">
        <v>1737</v>
      </c>
      <c r="E40" s="169"/>
      <c r="F40" s="219"/>
      <c r="G40" s="128">
        <v>17374320</v>
      </c>
      <c r="H40" s="128">
        <v>10000</v>
      </c>
      <c r="I40" s="128">
        <f t="shared" si="0"/>
        <v>1737</v>
      </c>
    </row>
    <row r="41" spans="1:9" ht="25.5" customHeight="1">
      <c r="A41" s="145" t="s">
        <v>346</v>
      </c>
      <c r="B41" s="165" t="s">
        <v>368</v>
      </c>
      <c r="C41" s="161" t="s">
        <v>370</v>
      </c>
      <c r="D41" s="221">
        <v>658</v>
      </c>
      <c r="E41" s="169"/>
      <c r="F41" s="219"/>
      <c r="G41" s="128">
        <v>6583044</v>
      </c>
      <c r="H41" s="128">
        <v>10000</v>
      </c>
      <c r="I41" s="128">
        <f t="shared" si="0"/>
        <v>658</v>
      </c>
    </row>
    <row r="42" spans="1:9" ht="25.5" customHeight="1">
      <c r="A42" s="145" t="s">
        <v>346</v>
      </c>
      <c r="B42" s="146" t="s">
        <v>371</v>
      </c>
      <c r="C42" s="166" t="s">
        <v>372</v>
      </c>
      <c r="D42" s="221">
        <v>453</v>
      </c>
      <c r="E42" s="169"/>
      <c r="F42" s="219"/>
      <c r="G42" s="128">
        <v>4532000</v>
      </c>
      <c r="H42" s="128">
        <v>10000</v>
      </c>
      <c r="I42" s="128">
        <f t="shared" si="0"/>
        <v>453</v>
      </c>
    </row>
    <row r="43" spans="1:9" ht="25.5" customHeight="1">
      <c r="A43" s="145" t="s">
        <v>346</v>
      </c>
      <c r="B43" s="146" t="s">
        <v>371</v>
      </c>
      <c r="C43" s="166" t="s">
        <v>373</v>
      </c>
      <c r="D43" s="221">
        <v>12137</v>
      </c>
      <c r="E43" s="169"/>
      <c r="F43" s="219"/>
      <c r="G43" s="128">
        <v>121370880</v>
      </c>
      <c r="H43" s="128">
        <v>10000</v>
      </c>
      <c r="I43" s="128">
        <f t="shared" si="0"/>
        <v>12137</v>
      </c>
    </row>
    <row r="44" spans="1:9" ht="33.75" customHeight="1">
      <c r="A44" s="145" t="s">
        <v>346</v>
      </c>
      <c r="B44" s="157" t="s">
        <v>374</v>
      </c>
      <c r="C44" s="158"/>
      <c r="D44" s="194">
        <v>18</v>
      </c>
      <c r="E44" s="223"/>
      <c r="F44" s="224"/>
      <c r="G44" s="128">
        <v>180000</v>
      </c>
      <c r="H44" s="128">
        <v>10000</v>
      </c>
      <c r="I44" s="128">
        <f t="shared" si="0"/>
        <v>18</v>
      </c>
    </row>
    <row r="45" spans="1:9" ht="33.75" customHeight="1">
      <c r="A45" s="145" t="s">
        <v>346</v>
      </c>
      <c r="B45" s="157" t="s">
        <v>375</v>
      </c>
      <c r="C45" s="158"/>
      <c r="D45" s="194">
        <v>14833</v>
      </c>
      <c r="E45" s="223"/>
      <c r="F45" s="224"/>
      <c r="G45" s="128">
        <v>148330000</v>
      </c>
      <c r="H45" s="128">
        <v>10000</v>
      </c>
      <c r="I45" s="128">
        <f t="shared" si="0"/>
        <v>14833</v>
      </c>
    </row>
    <row r="46" spans="1:9" ht="25.5" customHeight="1">
      <c r="A46" s="145" t="s">
        <v>346</v>
      </c>
      <c r="B46" s="164" t="s">
        <v>376</v>
      </c>
      <c r="C46" s="158"/>
      <c r="D46" s="221">
        <v>15</v>
      </c>
      <c r="E46" s="225"/>
      <c r="F46" s="226"/>
      <c r="G46" s="128">
        <v>151200</v>
      </c>
      <c r="H46" s="128">
        <v>10000</v>
      </c>
      <c r="I46" s="128">
        <f t="shared" si="0"/>
        <v>15</v>
      </c>
    </row>
    <row r="47" spans="1:9" ht="25.5" customHeight="1">
      <c r="A47" s="145" t="s">
        <v>346</v>
      </c>
      <c r="B47" s="164" t="s">
        <v>377</v>
      </c>
      <c r="C47" s="158"/>
      <c r="D47" s="221">
        <v>42</v>
      </c>
      <c r="E47" s="225"/>
      <c r="F47" s="226"/>
      <c r="G47" s="128">
        <v>423360</v>
      </c>
      <c r="H47" s="128">
        <v>10000</v>
      </c>
      <c r="I47" s="128">
        <f t="shared" si="0"/>
        <v>42</v>
      </c>
    </row>
    <row r="48" spans="1:9" ht="33.75" customHeight="1">
      <c r="A48" s="145" t="s">
        <v>346</v>
      </c>
      <c r="B48" s="164" t="s">
        <v>378</v>
      </c>
      <c r="C48" s="158"/>
      <c r="D48" s="221">
        <v>1256</v>
      </c>
      <c r="E48" s="225"/>
      <c r="F48" s="226"/>
      <c r="G48" s="128">
        <v>12555848</v>
      </c>
      <c r="H48" s="128">
        <v>10000</v>
      </c>
      <c r="I48" s="128">
        <f t="shared" si="0"/>
        <v>1256</v>
      </c>
    </row>
    <row r="49" spans="1:9" ht="25.5" customHeight="1">
      <c r="A49" s="145" t="s">
        <v>346</v>
      </c>
      <c r="B49" s="164" t="s">
        <v>379</v>
      </c>
      <c r="C49" s="158"/>
      <c r="D49" s="221">
        <v>190</v>
      </c>
      <c r="E49" s="225"/>
      <c r="F49" s="226"/>
      <c r="G49" s="128">
        <v>1900000</v>
      </c>
      <c r="H49" s="128">
        <v>10000</v>
      </c>
      <c r="I49" s="128">
        <f t="shared" si="0"/>
        <v>190</v>
      </c>
    </row>
    <row r="50" spans="1:9" ht="25.5" customHeight="1">
      <c r="A50" s="145" t="s">
        <v>346</v>
      </c>
      <c r="B50" s="164" t="s">
        <v>380</v>
      </c>
      <c r="C50" s="158"/>
      <c r="D50" s="221">
        <v>40</v>
      </c>
      <c r="E50" s="225"/>
      <c r="F50" s="226"/>
      <c r="G50" s="128">
        <v>400000</v>
      </c>
      <c r="H50" s="128">
        <v>10000</v>
      </c>
      <c r="I50" s="128">
        <f t="shared" si="0"/>
        <v>40</v>
      </c>
    </row>
    <row r="51" spans="1:9" ht="60.75" customHeight="1">
      <c r="A51" s="145" t="s">
        <v>346</v>
      </c>
      <c r="B51" s="157" t="s">
        <v>381</v>
      </c>
      <c r="C51" s="158"/>
      <c r="D51" s="194">
        <v>15507</v>
      </c>
      <c r="E51" s="227" t="s">
        <v>382</v>
      </c>
      <c r="F51" s="228"/>
      <c r="G51" s="128">
        <v>155070300</v>
      </c>
      <c r="H51" s="128">
        <v>10000</v>
      </c>
      <c r="I51" s="128">
        <f t="shared" si="0"/>
        <v>15507</v>
      </c>
    </row>
    <row r="52" spans="1:9" ht="25.5" customHeight="1">
      <c r="A52" s="145" t="s">
        <v>346</v>
      </c>
      <c r="B52" s="157" t="s">
        <v>383</v>
      </c>
      <c r="C52" s="158"/>
      <c r="D52" s="221">
        <v>2545</v>
      </c>
      <c r="E52" s="169"/>
      <c r="F52" s="219"/>
      <c r="G52" s="128">
        <v>25454000</v>
      </c>
      <c r="H52" s="128">
        <v>10000</v>
      </c>
      <c r="I52" s="128">
        <f t="shared" si="0"/>
        <v>2545</v>
      </c>
    </row>
    <row r="53" spans="1:9" ht="33.75" customHeight="1">
      <c r="A53" s="145" t="s">
        <v>346</v>
      </c>
      <c r="B53" s="146" t="s">
        <v>384</v>
      </c>
      <c r="C53" s="161" t="s">
        <v>385</v>
      </c>
      <c r="D53" s="194">
        <v>263</v>
      </c>
      <c r="E53" s="169"/>
      <c r="F53" s="219"/>
      <c r="G53" s="128">
        <v>2624400</v>
      </c>
      <c r="H53" s="128">
        <v>10000</v>
      </c>
      <c r="I53" s="128">
        <f t="shared" si="0"/>
        <v>262</v>
      </c>
    </row>
    <row r="54" spans="1:9" ht="25.5" customHeight="1">
      <c r="A54" s="145" t="s">
        <v>346</v>
      </c>
      <c r="B54" s="146" t="s">
        <v>384</v>
      </c>
      <c r="C54" s="161" t="s">
        <v>386</v>
      </c>
      <c r="D54" s="194">
        <v>186</v>
      </c>
      <c r="E54" s="169"/>
      <c r="F54" s="219"/>
      <c r="G54" s="128">
        <v>1862400</v>
      </c>
      <c r="H54" s="128">
        <v>10000</v>
      </c>
      <c r="I54" s="128">
        <f t="shared" si="0"/>
        <v>186</v>
      </c>
    </row>
    <row r="55" spans="1:9" ht="48">
      <c r="A55" s="145" t="s">
        <v>346</v>
      </c>
      <c r="B55" s="164" t="s">
        <v>387</v>
      </c>
      <c r="C55" s="158"/>
      <c r="D55" s="194">
        <v>534</v>
      </c>
      <c r="E55" s="227" t="s">
        <v>388</v>
      </c>
      <c r="F55" s="228"/>
      <c r="G55" s="128">
        <v>5336400</v>
      </c>
      <c r="H55" s="128">
        <v>10000</v>
      </c>
      <c r="I55" s="128">
        <f t="shared" si="0"/>
        <v>534</v>
      </c>
    </row>
    <row r="56" spans="1:9" ht="25.5" customHeight="1">
      <c r="A56" s="145" t="s">
        <v>346</v>
      </c>
      <c r="B56" s="157" t="s">
        <v>389</v>
      </c>
      <c r="C56" s="158"/>
      <c r="D56" s="221">
        <v>3003</v>
      </c>
      <c r="E56" s="169"/>
      <c r="F56" s="219"/>
      <c r="G56" s="128">
        <v>30030000</v>
      </c>
      <c r="H56" s="128">
        <v>10000</v>
      </c>
      <c r="I56" s="128">
        <f t="shared" si="0"/>
        <v>3003</v>
      </c>
    </row>
    <row r="57" spans="1:9" ht="33.75" customHeight="1">
      <c r="A57" s="191" t="s">
        <v>346</v>
      </c>
      <c r="B57" s="229" t="s">
        <v>390</v>
      </c>
      <c r="C57" s="230"/>
      <c r="D57" s="221">
        <v>0</v>
      </c>
      <c r="E57" s="231"/>
      <c r="F57" s="232"/>
      <c r="G57" s="128">
        <v>0</v>
      </c>
      <c r="H57" s="128">
        <v>10000</v>
      </c>
      <c r="I57" s="128">
        <f t="shared" si="0"/>
        <v>0</v>
      </c>
    </row>
  </sheetData>
  <sheetProtection/>
  <mergeCells count="3">
    <mergeCell ref="A2:E2"/>
    <mergeCell ref="A5:C5"/>
    <mergeCell ref="A6:C6"/>
  </mergeCells>
  <printOptions horizontalCentered="1"/>
  <pageMargins left="0.43000000000000005" right="0.35" top="0.51" bottom="0.47" header="0.51" footer="0.51"/>
  <pageSetup firstPageNumber="14" useFirstPageNumber="1" horizontalDpi="600" verticalDpi="600" orientation="portrait" paperSize="9" scale="80"/>
</worksheet>
</file>

<file path=xl/worksheets/sheet15.xml><?xml version="1.0" encoding="utf-8"?>
<worksheet xmlns="http://schemas.openxmlformats.org/spreadsheetml/2006/main" xmlns:r="http://schemas.openxmlformats.org/officeDocument/2006/relationships">
  <sheetPr>
    <tabColor rgb="FFFF0000"/>
  </sheetPr>
  <dimension ref="A1:J59"/>
  <sheetViews>
    <sheetView tabSelected="1" zoomScale="90" zoomScaleNormal="90" zoomScaleSheetLayoutView="100" workbookViewId="0" topLeftCell="A1">
      <selection activeCell="F11" sqref="F11"/>
    </sheetView>
  </sheetViews>
  <sheetFormatPr defaultColWidth="9.00390625" defaultRowHeight="14.25"/>
  <cols>
    <col min="1" max="1" width="19.25390625" style="186" customWidth="1"/>
    <col min="2" max="2" width="23.625" style="186" customWidth="1"/>
    <col min="3" max="3" width="26.25390625" style="0" customWidth="1"/>
    <col min="4" max="4" width="17.875" style="0" customWidth="1"/>
    <col min="5" max="5" width="12.625" style="0" bestFit="1" customWidth="1"/>
    <col min="7" max="7" width="19.625" style="0" customWidth="1"/>
  </cols>
  <sheetData>
    <row r="1" ht="18" customHeight="1">
      <c r="A1" t="s">
        <v>134</v>
      </c>
    </row>
    <row r="2" spans="1:4" ht="30" customHeight="1">
      <c r="A2" s="187" t="s">
        <v>391</v>
      </c>
      <c r="B2" s="187"/>
      <c r="C2" s="187"/>
      <c r="D2" s="187"/>
    </row>
    <row r="3" ht="22.5" customHeight="1">
      <c r="D3" s="188" t="s">
        <v>11</v>
      </c>
    </row>
    <row r="4" spans="1:4" ht="33" customHeight="1">
      <c r="A4" s="136" t="s">
        <v>321</v>
      </c>
      <c r="B4" s="136" t="s">
        <v>322</v>
      </c>
      <c r="C4" s="136" t="s">
        <v>323</v>
      </c>
      <c r="D4" s="189" t="s">
        <v>392</v>
      </c>
    </row>
    <row r="5" spans="1:10" ht="30" customHeight="1">
      <c r="A5" s="137"/>
      <c r="B5" s="137"/>
      <c r="C5" s="137" t="s">
        <v>326</v>
      </c>
      <c r="D5" s="190">
        <f>SUM(D6:D56)</f>
        <v>179212</v>
      </c>
      <c r="J5">
        <f>SUM(I6:I17)</f>
        <v>108652</v>
      </c>
    </row>
    <row r="6" spans="1:9" ht="30" customHeight="1">
      <c r="A6" s="191" t="s">
        <v>327</v>
      </c>
      <c r="B6" s="192" t="s">
        <v>328</v>
      </c>
      <c r="C6" s="193" t="s">
        <v>329</v>
      </c>
      <c r="D6" s="194">
        <v>1369</v>
      </c>
      <c r="E6">
        <f>SUM(D6:D17)</f>
        <v>108652</v>
      </c>
      <c r="G6" s="128">
        <v>13694200</v>
      </c>
      <c r="H6">
        <v>10000</v>
      </c>
      <c r="I6">
        <f aca="true" t="shared" si="0" ref="I6:I56">ROUND(G6/H6,0)</f>
        <v>1369</v>
      </c>
    </row>
    <row r="7" spans="1:9" ht="30" customHeight="1">
      <c r="A7" s="191" t="s">
        <v>327</v>
      </c>
      <c r="B7" s="192" t="s">
        <v>328</v>
      </c>
      <c r="C7" s="193" t="s">
        <v>330</v>
      </c>
      <c r="D7" s="194">
        <v>4789</v>
      </c>
      <c r="G7" s="128">
        <v>47885100</v>
      </c>
      <c r="H7">
        <v>10000</v>
      </c>
      <c r="I7">
        <f t="shared" si="0"/>
        <v>4789</v>
      </c>
    </row>
    <row r="8" spans="1:9" ht="30" customHeight="1">
      <c r="A8" s="191" t="s">
        <v>327</v>
      </c>
      <c r="B8" s="192" t="s">
        <v>328</v>
      </c>
      <c r="C8" s="193" t="s">
        <v>331</v>
      </c>
      <c r="D8" s="194">
        <v>29266</v>
      </c>
      <c r="G8" s="128">
        <v>292663550</v>
      </c>
      <c r="H8">
        <v>10000</v>
      </c>
      <c r="I8">
        <f t="shared" si="0"/>
        <v>29266</v>
      </c>
    </row>
    <row r="9" spans="1:9" ht="30" customHeight="1">
      <c r="A9" s="191" t="s">
        <v>327</v>
      </c>
      <c r="B9" s="195" t="s">
        <v>332</v>
      </c>
      <c r="C9" s="196"/>
      <c r="D9" s="194">
        <v>526</v>
      </c>
      <c r="G9" s="128">
        <v>5260030</v>
      </c>
      <c r="H9">
        <v>10000</v>
      </c>
      <c r="I9">
        <f t="shared" si="0"/>
        <v>526</v>
      </c>
    </row>
    <row r="10" spans="1:9" ht="30" customHeight="1">
      <c r="A10" s="191" t="s">
        <v>327</v>
      </c>
      <c r="B10" s="195" t="s">
        <v>333</v>
      </c>
      <c r="C10" s="196"/>
      <c r="D10" s="194">
        <v>5498</v>
      </c>
      <c r="G10" s="128">
        <v>54977400</v>
      </c>
      <c r="H10">
        <v>10000</v>
      </c>
      <c r="I10">
        <f t="shared" si="0"/>
        <v>5498</v>
      </c>
    </row>
    <row r="11" spans="1:9" ht="30" customHeight="1">
      <c r="A11" s="191" t="s">
        <v>327</v>
      </c>
      <c r="B11" s="195" t="s">
        <v>334</v>
      </c>
      <c r="C11" s="196"/>
      <c r="D11" s="194">
        <v>6702</v>
      </c>
      <c r="G11" s="128">
        <v>67022100</v>
      </c>
      <c r="H11">
        <v>10000</v>
      </c>
      <c r="I11">
        <f t="shared" si="0"/>
        <v>6702</v>
      </c>
    </row>
    <row r="12" spans="1:9" ht="30" customHeight="1">
      <c r="A12" s="191" t="s">
        <v>327</v>
      </c>
      <c r="B12" s="195" t="s">
        <v>335</v>
      </c>
      <c r="C12" s="195"/>
      <c r="D12" s="194">
        <v>25132</v>
      </c>
      <c r="G12" s="128">
        <v>251318600</v>
      </c>
      <c r="H12">
        <v>10000</v>
      </c>
      <c r="I12">
        <f t="shared" si="0"/>
        <v>25132</v>
      </c>
    </row>
    <row r="13" spans="1:9" ht="30" customHeight="1" hidden="1">
      <c r="A13" s="191" t="s">
        <v>327</v>
      </c>
      <c r="B13" s="195" t="s">
        <v>336</v>
      </c>
      <c r="C13" s="195"/>
      <c r="D13" s="194">
        <v>0</v>
      </c>
      <c r="G13" s="128">
        <v>0</v>
      </c>
      <c r="H13">
        <v>10000</v>
      </c>
      <c r="I13">
        <f t="shared" si="0"/>
        <v>0</v>
      </c>
    </row>
    <row r="14" spans="1:9" ht="30" customHeight="1" hidden="1">
      <c r="A14" s="191" t="s">
        <v>327</v>
      </c>
      <c r="B14" s="195" t="s">
        <v>338</v>
      </c>
      <c r="C14" s="195"/>
      <c r="D14" s="194">
        <v>0</v>
      </c>
      <c r="G14" s="128">
        <v>0</v>
      </c>
      <c r="H14">
        <v>10000</v>
      </c>
      <c r="I14">
        <f t="shared" si="0"/>
        <v>0</v>
      </c>
    </row>
    <row r="15" spans="1:9" ht="30" customHeight="1">
      <c r="A15" s="191" t="s">
        <v>327</v>
      </c>
      <c r="B15" s="195" t="s">
        <v>339</v>
      </c>
      <c r="C15" s="195"/>
      <c r="D15" s="194">
        <v>33163</v>
      </c>
      <c r="G15" s="128">
        <v>331629700</v>
      </c>
      <c r="H15">
        <v>10000</v>
      </c>
      <c r="I15">
        <f t="shared" si="0"/>
        <v>33163</v>
      </c>
    </row>
    <row r="16" spans="1:9" ht="30" customHeight="1">
      <c r="A16" s="191" t="s">
        <v>327</v>
      </c>
      <c r="B16" s="195" t="s">
        <v>340</v>
      </c>
      <c r="C16" s="195"/>
      <c r="D16" s="194">
        <v>1813</v>
      </c>
      <c r="G16" s="128">
        <v>18129980</v>
      </c>
      <c r="H16">
        <v>10000</v>
      </c>
      <c r="I16">
        <f t="shared" si="0"/>
        <v>1813</v>
      </c>
    </row>
    <row r="17" spans="1:10" ht="30" customHeight="1">
      <c r="A17" s="191" t="s">
        <v>327</v>
      </c>
      <c r="B17" s="195" t="s">
        <v>341</v>
      </c>
      <c r="C17" s="195"/>
      <c r="D17" s="194">
        <v>394</v>
      </c>
      <c r="G17" s="128">
        <v>3942700</v>
      </c>
      <c r="H17">
        <v>10000</v>
      </c>
      <c r="I17">
        <f t="shared" si="0"/>
        <v>394</v>
      </c>
      <c r="J17">
        <f>SUM(I18:I20)</f>
        <v>4191</v>
      </c>
    </row>
    <row r="18" spans="1:9" ht="30" customHeight="1">
      <c r="A18" s="191" t="s">
        <v>342</v>
      </c>
      <c r="B18" s="195" t="s">
        <v>343</v>
      </c>
      <c r="C18" s="195"/>
      <c r="D18" s="194">
        <v>2171</v>
      </c>
      <c r="E18">
        <f>SUM(D18:D20)</f>
        <v>4191</v>
      </c>
      <c r="G18" s="128">
        <v>21711040</v>
      </c>
      <c r="H18">
        <v>10000</v>
      </c>
      <c r="I18">
        <f t="shared" si="0"/>
        <v>2171</v>
      </c>
    </row>
    <row r="19" spans="1:9" ht="30" customHeight="1">
      <c r="A19" s="191" t="s">
        <v>342</v>
      </c>
      <c r="B19" s="195" t="s">
        <v>344</v>
      </c>
      <c r="C19" s="195"/>
      <c r="D19" s="194">
        <v>1061</v>
      </c>
      <c r="G19" s="128">
        <v>10610000</v>
      </c>
      <c r="H19">
        <v>10000</v>
      </c>
      <c r="I19">
        <f t="shared" si="0"/>
        <v>1061</v>
      </c>
    </row>
    <row r="20" spans="1:10" ht="30" customHeight="1">
      <c r="A20" s="191" t="s">
        <v>342</v>
      </c>
      <c r="B20" s="195" t="s">
        <v>345</v>
      </c>
      <c r="C20" s="195"/>
      <c r="D20" s="194">
        <v>959</v>
      </c>
      <c r="G20" s="128">
        <v>9589600</v>
      </c>
      <c r="H20">
        <v>10000</v>
      </c>
      <c r="I20">
        <f t="shared" si="0"/>
        <v>959</v>
      </c>
      <c r="J20">
        <f>SUM(I21:I56)</f>
        <v>66367</v>
      </c>
    </row>
    <row r="21" spans="1:9" ht="30" customHeight="1">
      <c r="A21" s="191" t="s">
        <v>346</v>
      </c>
      <c r="B21" s="157" t="s">
        <v>347</v>
      </c>
      <c r="C21" s="158"/>
      <c r="D21" s="194">
        <v>19</v>
      </c>
      <c r="E21">
        <f>SUM(D21:D56)</f>
        <v>66369</v>
      </c>
      <c r="G21" s="128">
        <v>191400</v>
      </c>
      <c r="H21">
        <v>10000</v>
      </c>
      <c r="I21">
        <f t="shared" si="0"/>
        <v>19</v>
      </c>
    </row>
    <row r="22" spans="1:9" ht="30" customHeight="1">
      <c r="A22" s="191" t="s">
        <v>346</v>
      </c>
      <c r="B22" s="146" t="s">
        <v>348</v>
      </c>
      <c r="C22" s="161" t="s">
        <v>349</v>
      </c>
      <c r="D22" s="194">
        <v>1995</v>
      </c>
      <c r="G22" s="128">
        <v>19952855</v>
      </c>
      <c r="H22">
        <v>10000</v>
      </c>
      <c r="I22">
        <f t="shared" si="0"/>
        <v>1995</v>
      </c>
    </row>
    <row r="23" spans="1:9" ht="30" customHeight="1">
      <c r="A23" s="191" t="s">
        <v>346</v>
      </c>
      <c r="B23" s="146" t="s">
        <v>348</v>
      </c>
      <c r="C23" s="161" t="s">
        <v>350</v>
      </c>
      <c r="D23" s="194">
        <v>1426</v>
      </c>
      <c r="G23" s="128">
        <v>14257661</v>
      </c>
      <c r="H23">
        <v>10000</v>
      </c>
      <c r="I23">
        <f t="shared" si="0"/>
        <v>1426</v>
      </c>
    </row>
    <row r="24" spans="1:9" ht="51" customHeight="1">
      <c r="A24" s="191" t="s">
        <v>346</v>
      </c>
      <c r="B24" s="157" t="s">
        <v>351</v>
      </c>
      <c r="C24" s="158"/>
      <c r="D24" s="194">
        <v>312</v>
      </c>
      <c r="G24" s="128">
        <v>3119320</v>
      </c>
      <c r="H24">
        <v>10000</v>
      </c>
      <c r="I24">
        <f t="shared" si="0"/>
        <v>312</v>
      </c>
    </row>
    <row r="25" spans="1:9" ht="30" customHeight="1">
      <c r="A25" s="191" t="s">
        <v>346</v>
      </c>
      <c r="B25" s="157" t="s">
        <v>352</v>
      </c>
      <c r="C25" s="158"/>
      <c r="D25" s="194">
        <v>0</v>
      </c>
      <c r="G25" s="128">
        <v>0</v>
      </c>
      <c r="H25">
        <v>10000</v>
      </c>
      <c r="I25">
        <f t="shared" si="0"/>
        <v>0</v>
      </c>
    </row>
    <row r="26" spans="1:9" ht="30" customHeight="1">
      <c r="A26" s="191" t="s">
        <v>346</v>
      </c>
      <c r="B26" s="146" t="s">
        <v>354</v>
      </c>
      <c r="C26" s="161" t="s">
        <v>349</v>
      </c>
      <c r="D26" s="194">
        <v>45</v>
      </c>
      <c r="G26" s="128">
        <v>454200</v>
      </c>
      <c r="H26">
        <v>10000</v>
      </c>
      <c r="I26">
        <f t="shared" si="0"/>
        <v>45</v>
      </c>
    </row>
    <row r="27" spans="1:9" ht="30" customHeight="1">
      <c r="A27" s="191" t="s">
        <v>346</v>
      </c>
      <c r="B27" s="146" t="s">
        <v>354</v>
      </c>
      <c r="C27" s="161" t="s">
        <v>350</v>
      </c>
      <c r="D27" s="194">
        <v>35</v>
      </c>
      <c r="G27" s="128">
        <v>350000</v>
      </c>
      <c r="H27">
        <v>10000</v>
      </c>
      <c r="I27">
        <f t="shared" si="0"/>
        <v>35</v>
      </c>
    </row>
    <row r="28" spans="1:9" ht="30" customHeight="1">
      <c r="A28" s="191" t="s">
        <v>346</v>
      </c>
      <c r="B28" s="146" t="s">
        <v>355</v>
      </c>
      <c r="C28" s="161" t="s">
        <v>356</v>
      </c>
      <c r="D28" s="194">
        <v>90</v>
      </c>
      <c r="G28" s="128">
        <v>902000</v>
      </c>
      <c r="H28">
        <v>10000</v>
      </c>
      <c r="I28">
        <f t="shared" si="0"/>
        <v>90</v>
      </c>
    </row>
    <row r="29" spans="1:9" ht="30" customHeight="1">
      <c r="A29" s="191" t="s">
        <v>346</v>
      </c>
      <c r="B29" s="146" t="s">
        <v>355</v>
      </c>
      <c r="C29" s="161" t="s">
        <v>357</v>
      </c>
      <c r="D29" s="194">
        <v>24</v>
      </c>
      <c r="G29" s="128">
        <v>235000</v>
      </c>
      <c r="H29">
        <v>10000</v>
      </c>
      <c r="I29">
        <f t="shared" si="0"/>
        <v>24</v>
      </c>
    </row>
    <row r="30" spans="1:9" ht="30" customHeight="1">
      <c r="A30" s="191" t="s">
        <v>346</v>
      </c>
      <c r="B30" s="146" t="s">
        <v>358</v>
      </c>
      <c r="C30" s="161" t="s">
        <v>356</v>
      </c>
      <c r="D30" s="194">
        <v>27</v>
      </c>
      <c r="G30" s="128">
        <v>265000</v>
      </c>
      <c r="H30">
        <v>10000</v>
      </c>
      <c r="I30">
        <f t="shared" si="0"/>
        <v>27</v>
      </c>
    </row>
    <row r="31" spans="1:9" s="126" customFormat="1" ht="30" customHeight="1">
      <c r="A31" s="191" t="s">
        <v>346</v>
      </c>
      <c r="B31" s="146" t="s">
        <v>358</v>
      </c>
      <c r="C31" s="161" t="s">
        <v>359</v>
      </c>
      <c r="D31" s="194">
        <v>1761</v>
      </c>
      <c r="G31" s="128">
        <v>17611498</v>
      </c>
      <c r="H31">
        <v>10000</v>
      </c>
      <c r="I31">
        <f t="shared" si="0"/>
        <v>1761</v>
      </c>
    </row>
    <row r="32" spans="1:9" s="126" customFormat="1" ht="27.75" customHeight="1">
      <c r="A32" s="191" t="s">
        <v>346</v>
      </c>
      <c r="B32" s="157" t="s">
        <v>360</v>
      </c>
      <c r="C32" s="158"/>
      <c r="D32" s="194">
        <v>134</v>
      </c>
      <c r="G32" s="128">
        <v>1344000</v>
      </c>
      <c r="H32">
        <v>10000</v>
      </c>
      <c r="I32">
        <f t="shared" si="0"/>
        <v>134</v>
      </c>
    </row>
    <row r="33" spans="1:9" s="126" customFormat="1" ht="60" customHeight="1">
      <c r="A33" s="191" t="s">
        <v>346</v>
      </c>
      <c r="B33" s="164" t="s">
        <v>361</v>
      </c>
      <c r="C33" s="158"/>
      <c r="D33" s="194">
        <v>195</v>
      </c>
      <c r="G33" s="128">
        <v>1950000</v>
      </c>
      <c r="H33">
        <v>10000</v>
      </c>
      <c r="I33">
        <f t="shared" si="0"/>
        <v>195</v>
      </c>
    </row>
    <row r="34" spans="1:10" s="126" customFormat="1" ht="27.75" customHeight="1">
      <c r="A34" s="191" t="s">
        <v>346</v>
      </c>
      <c r="B34" s="165" t="s">
        <v>362</v>
      </c>
      <c r="C34" s="161" t="s">
        <v>363</v>
      </c>
      <c r="D34" s="194">
        <v>5472</v>
      </c>
      <c r="G34" s="128">
        <v>54714900</v>
      </c>
      <c r="H34">
        <v>10000</v>
      </c>
      <c r="I34">
        <f t="shared" si="0"/>
        <v>5471</v>
      </c>
      <c r="J34" s="203">
        <v>5472</v>
      </c>
    </row>
    <row r="35" spans="1:9" s="126" customFormat="1" ht="30" customHeight="1">
      <c r="A35" s="191" t="s">
        <v>346</v>
      </c>
      <c r="B35" s="165" t="s">
        <v>362</v>
      </c>
      <c r="C35" s="161" t="s">
        <v>364</v>
      </c>
      <c r="D35" s="194">
        <v>2158</v>
      </c>
      <c r="G35" s="128">
        <v>21577600</v>
      </c>
      <c r="H35">
        <v>10000</v>
      </c>
      <c r="I35">
        <f t="shared" si="0"/>
        <v>2158</v>
      </c>
    </row>
    <row r="36" spans="1:9" s="126" customFormat="1" ht="27.75" customHeight="1">
      <c r="A36" s="191" t="s">
        <v>346</v>
      </c>
      <c r="B36" s="165" t="s">
        <v>362</v>
      </c>
      <c r="C36" s="161" t="s">
        <v>365</v>
      </c>
      <c r="D36" s="194">
        <v>308</v>
      </c>
      <c r="G36" s="128">
        <v>3074700</v>
      </c>
      <c r="H36">
        <v>10000</v>
      </c>
      <c r="I36">
        <f t="shared" si="0"/>
        <v>307</v>
      </c>
    </row>
    <row r="37" spans="1:9" s="126" customFormat="1" ht="30" customHeight="1">
      <c r="A37" s="191" t="s">
        <v>346</v>
      </c>
      <c r="B37" s="165" t="s">
        <v>362</v>
      </c>
      <c r="C37" s="161" t="s">
        <v>366</v>
      </c>
      <c r="D37" s="194">
        <v>306</v>
      </c>
      <c r="G37" s="128">
        <v>3060000</v>
      </c>
      <c r="H37">
        <v>10000</v>
      </c>
      <c r="I37">
        <f t="shared" si="0"/>
        <v>306</v>
      </c>
    </row>
    <row r="38" spans="1:9" s="126" customFormat="1" ht="30" customHeight="1">
      <c r="A38" s="191" t="s">
        <v>346</v>
      </c>
      <c r="B38" s="165" t="s">
        <v>362</v>
      </c>
      <c r="C38" s="161" t="s">
        <v>367</v>
      </c>
      <c r="D38" s="194">
        <v>90</v>
      </c>
      <c r="G38" s="128">
        <v>900000</v>
      </c>
      <c r="H38">
        <v>10000</v>
      </c>
      <c r="I38">
        <f t="shared" si="0"/>
        <v>90</v>
      </c>
    </row>
    <row r="39" spans="1:9" s="126" customFormat="1" ht="30" customHeight="1">
      <c r="A39" s="191" t="s">
        <v>346</v>
      </c>
      <c r="B39" s="165" t="s">
        <v>368</v>
      </c>
      <c r="C39" s="161" t="s">
        <v>369</v>
      </c>
      <c r="D39" s="194">
        <v>1739</v>
      </c>
      <c r="G39" s="128">
        <v>17389000</v>
      </c>
      <c r="H39">
        <v>10000</v>
      </c>
      <c r="I39">
        <f t="shared" si="0"/>
        <v>1739</v>
      </c>
    </row>
    <row r="40" spans="1:9" s="126" customFormat="1" ht="27.75" customHeight="1">
      <c r="A40" s="191" t="s">
        <v>346</v>
      </c>
      <c r="B40" s="165" t="s">
        <v>368</v>
      </c>
      <c r="C40" s="161" t="s">
        <v>370</v>
      </c>
      <c r="D40" s="194">
        <v>660</v>
      </c>
      <c r="G40" s="128">
        <v>6600000</v>
      </c>
      <c r="H40">
        <v>10000</v>
      </c>
      <c r="I40">
        <f t="shared" si="0"/>
        <v>660</v>
      </c>
    </row>
    <row r="41" spans="1:9" s="126" customFormat="1" ht="30" customHeight="1">
      <c r="A41" s="191" t="s">
        <v>346</v>
      </c>
      <c r="B41" s="146" t="s">
        <v>371</v>
      </c>
      <c r="C41" s="166" t="s">
        <v>372</v>
      </c>
      <c r="D41" s="197">
        <v>22267</v>
      </c>
      <c r="E41" s="198"/>
      <c r="F41" s="198"/>
      <c r="G41" s="128">
        <v>222670000</v>
      </c>
      <c r="H41">
        <v>10000</v>
      </c>
      <c r="I41">
        <f t="shared" si="0"/>
        <v>22267</v>
      </c>
    </row>
    <row r="42" spans="1:9" s="126" customFormat="1" ht="30" customHeight="1">
      <c r="A42" s="191" t="s">
        <v>346</v>
      </c>
      <c r="B42" s="146" t="s">
        <v>371</v>
      </c>
      <c r="C42" s="166" t="s">
        <v>373</v>
      </c>
      <c r="D42" s="199"/>
      <c r="E42" s="198"/>
      <c r="F42" s="198"/>
      <c r="G42" s="128"/>
      <c r="H42">
        <v>10000</v>
      </c>
      <c r="I42">
        <f t="shared" si="0"/>
        <v>0</v>
      </c>
    </row>
    <row r="43" spans="1:9" s="126" customFormat="1" ht="30" customHeight="1">
      <c r="A43" s="191" t="s">
        <v>346</v>
      </c>
      <c r="B43" s="157" t="s">
        <v>374</v>
      </c>
      <c r="C43" s="158"/>
      <c r="D43" s="194">
        <v>63</v>
      </c>
      <c r="G43" s="128">
        <v>628500</v>
      </c>
      <c r="H43">
        <v>10000</v>
      </c>
      <c r="I43">
        <f t="shared" si="0"/>
        <v>63</v>
      </c>
    </row>
    <row r="44" spans="1:9" s="126" customFormat="1" ht="30" customHeight="1">
      <c r="A44" s="191" t="s">
        <v>346</v>
      </c>
      <c r="B44" s="157" t="s">
        <v>375</v>
      </c>
      <c r="C44" s="158"/>
      <c r="D44" s="194">
        <v>14926</v>
      </c>
      <c r="G44" s="128">
        <v>149260000</v>
      </c>
      <c r="H44">
        <v>10000</v>
      </c>
      <c r="I44">
        <f t="shared" si="0"/>
        <v>14926</v>
      </c>
    </row>
    <row r="45" spans="1:9" s="126" customFormat="1" ht="30" customHeight="1">
      <c r="A45" s="191" t="s">
        <v>346</v>
      </c>
      <c r="B45" s="164" t="s">
        <v>376</v>
      </c>
      <c r="C45" s="158"/>
      <c r="D45" s="194">
        <v>46</v>
      </c>
      <c r="G45" s="128">
        <v>464000</v>
      </c>
      <c r="H45">
        <v>10000</v>
      </c>
      <c r="I45">
        <f t="shared" si="0"/>
        <v>46</v>
      </c>
    </row>
    <row r="46" spans="1:9" s="126" customFormat="1" ht="30" customHeight="1">
      <c r="A46" s="191" t="s">
        <v>346</v>
      </c>
      <c r="B46" s="164" t="s">
        <v>377</v>
      </c>
      <c r="C46" s="158"/>
      <c r="D46" s="194">
        <v>55</v>
      </c>
      <c r="G46" s="128">
        <v>550000</v>
      </c>
      <c r="H46">
        <v>10000</v>
      </c>
      <c r="I46">
        <f t="shared" si="0"/>
        <v>55</v>
      </c>
    </row>
    <row r="47" spans="1:9" s="126" customFormat="1" ht="30" customHeight="1">
      <c r="A47" s="191" t="s">
        <v>346</v>
      </c>
      <c r="B47" s="164" t="s">
        <v>378</v>
      </c>
      <c r="C47" s="158"/>
      <c r="D47" s="194">
        <v>1439</v>
      </c>
      <c r="G47" s="128">
        <v>14394000</v>
      </c>
      <c r="H47">
        <v>10000</v>
      </c>
      <c r="I47">
        <f t="shared" si="0"/>
        <v>1439</v>
      </c>
    </row>
    <row r="48" spans="1:9" s="126" customFormat="1" ht="30" customHeight="1">
      <c r="A48" s="191" t="s">
        <v>346</v>
      </c>
      <c r="B48" s="164" t="s">
        <v>379</v>
      </c>
      <c r="C48" s="158"/>
      <c r="D48" s="194">
        <v>700</v>
      </c>
      <c r="G48" s="128">
        <v>7000000</v>
      </c>
      <c r="H48">
        <v>10000</v>
      </c>
      <c r="I48">
        <f t="shared" si="0"/>
        <v>700</v>
      </c>
    </row>
    <row r="49" spans="1:9" s="126" customFormat="1" ht="30" customHeight="1">
      <c r="A49" s="191" t="s">
        <v>346</v>
      </c>
      <c r="B49" s="164" t="s">
        <v>380</v>
      </c>
      <c r="C49" s="158"/>
      <c r="D49" s="194">
        <v>443</v>
      </c>
      <c r="G49" s="128">
        <v>4427302</v>
      </c>
      <c r="H49">
        <v>10000</v>
      </c>
      <c r="I49">
        <f t="shared" si="0"/>
        <v>443</v>
      </c>
    </row>
    <row r="50" spans="1:9" s="126" customFormat="1" ht="30" customHeight="1">
      <c r="A50" s="191" t="s">
        <v>346</v>
      </c>
      <c r="B50" s="157" t="s">
        <v>381</v>
      </c>
      <c r="C50" s="158"/>
      <c r="D50" s="194">
        <v>0</v>
      </c>
      <c r="G50" s="128">
        <v>0</v>
      </c>
      <c r="H50">
        <v>10000</v>
      </c>
      <c r="I50">
        <f t="shared" si="0"/>
        <v>0</v>
      </c>
    </row>
    <row r="51" spans="1:9" s="126" customFormat="1" ht="30" customHeight="1">
      <c r="A51" s="191" t="s">
        <v>346</v>
      </c>
      <c r="B51" s="157" t="s">
        <v>383</v>
      </c>
      <c r="C51" s="158"/>
      <c r="D51" s="194">
        <v>2562</v>
      </c>
      <c r="G51" s="128">
        <v>25616800</v>
      </c>
      <c r="H51">
        <v>10000</v>
      </c>
      <c r="I51">
        <f t="shared" si="0"/>
        <v>2562</v>
      </c>
    </row>
    <row r="52" spans="1:9" s="126" customFormat="1" ht="30" customHeight="1">
      <c r="A52" s="191" t="s">
        <v>346</v>
      </c>
      <c r="B52" s="146" t="s">
        <v>384</v>
      </c>
      <c r="C52" s="161" t="s">
        <v>385</v>
      </c>
      <c r="D52" s="194">
        <v>1367</v>
      </c>
      <c r="G52" s="128">
        <v>13671400</v>
      </c>
      <c r="H52">
        <v>10000</v>
      </c>
      <c r="I52">
        <f t="shared" si="0"/>
        <v>1367</v>
      </c>
    </row>
    <row r="53" spans="1:9" s="126" customFormat="1" ht="30" customHeight="1">
      <c r="A53" s="191" t="s">
        <v>346</v>
      </c>
      <c r="B53" s="146" t="s">
        <v>384</v>
      </c>
      <c r="C53" s="161" t="s">
        <v>386</v>
      </c>
      <c r="D53" s="194">
        <v>996</v>
      </c>
      <c r="G53" s="128">
        <v>9960000</v>
      </c>
      <c r="H53">
        <v>10000</v>
      </c>
      <c r="I53">
        <f t="shared" si="0"/>
        <v>996</v>
      </c>
    </row>
    <row r="54" spans="1:9" s="126" customFormat="1" ht="30" customHeight="1">
      <c r="A54" s="191" t="s">
        <v>346</v>
      </c>
      <c r="B54" s="164" t="s">
        <v>387</v>
      </c>
      <c r="C54" s="158"/>
      <c r="D54" s="194">
        <v>0</v>
      </c>
      <c r="G54" s="128">
        <v>0</v>
      </c>
      <c r="H54">
        <v>10000</v>
      </c>
      <c r="I54">
        <f t="shared" si="0"/>
        <v>0</v>
      </c>
    </row>
    <row r="55" spans="1:9" ht="30" customHeight="1">
      <c r="A55" s="191" t="s">
        <v>346</v>
      </c>
      <c r="B55" s="157" t="s">
        <v>389</v>
      </c>
      <c r="C55" s="158"/>
      <c r="D55" s="194">
        <v>4628</v>
      </c>
      <c r="G55" s="128">
        <v>46281200</v>
      </c>
      <c r="H55">
        <v>10000</v>
      </c>
      <c r="I55">
        <f t="shared" si="0"/>
        <v>4628</v>
      </c>
    </row>
    <row r="56" spans="1:9" ht="30" customHeight="1">
      <c r="A56" s="191" t="s">
        <v>346</v>
      </c>
      <c r="B56" s="157" t="s">
        <v>390</v>
      </c>
      <c r="C56" s="158"/>
      <c r="D56" s="194">
        <v>81</v>
      </c>
      <c r="G56" s="128">
        <v>809600</v>
      </c>
      <c r="H56">
        <v>10000</v>
      </c>
      <c r="I56">
        <f t="shared" si="0"/>
        <v>81</v>
      </c>
    </row>
    <row r="57" spans="1:6" s="128" customFormat="1" ht="57.75" customHeight="1">
      <c r="A57" s="200" t="s">
        <v>393</v>
      </c>
      <c r="B57" s="200"/>
      <c r="C57" s="200"/>
      <c r="D57" s="200"/>
      <c r="E57" s="171"/>
      <c r="F57" s="171"/>
    </row>
    <row r="58" spans="1:6" s="128" customFormat="1" ht="21.75" customHeight="1">
      <c r="A58" s="171"/>
      <c r="B58" s="171"/>
      <c r="C58" s="171"/>
      <c r="D58" s="171"/>
      <c r="E58" s="171"/>
      <c r="F58" s="171"/>
    </row>
    <row r="59" spans="1:4" ht="21" customHeight="1">
      <c r="A59" s="201"/>
      <c r="B59" s="202"/>
      <c r="C59" s="202"/>
      <c r="D59" s="202"/>
    </row>
  </sheetData>
  <sheetProtection/>
  <mergeCells count="7">
    <mergeCell ref="A2:D2"/>
    <mergeCell ref="A57:D57"/>
    <mergeCell ref="A58:D58"/>
    <mergeCell ref="A59:D59"/>
    <mergeCell ref="D41:D42"/>
    <mergeCell ref="E41:E42"/>
    <mergeCell ref="F41:F42"/>
  </mergeCells>
  <printOptions horizontalCentered="1"/>
  <pageMargins left="0.39" right="0.39" top="0.7900000000000001" bottom="0.39" header="0.51" footer="0.11999999999999998"/>
  <pageSetup firstPageNumber="31" useFirstPageNumber="1" horizontalDpi="600" verticalDpi="600" orientation="portrait" paperSize="9"/>
  <ignoredErrors>
    <ignoredError sqref="E21 E18 E6" formulaRange="1"/>
  </ignoredErrors>
</worksheet>
</file>

<file path=xl/worksheets/sheet16.xml><?xml version="1.0" encoding="utf-8"?>
<worksheet xmlns="http://schemas.openxmlformats.org/spreadsheetml/2006/main" xmlns:r="http://schemas.openxmlformats.org/officeDocument/2006/relationships">
  <sheetPr>
    <tabColor rgb="FFFF0000"/>
  </sheetPr>
  <dimension ref="A1:IM60"/>
  <sheetViews>
    <sheetView showZeros="0" view="pageBreakPreview" zoomScaleSheetLayoutView="100" workbookViewId="0" topLeftCell="A1">
      <pane xSplit="3" topLeftCell="D1" activePane="topRight" state="frozen"/>
      <selection pane="topRight" activeCell="A2" sqref="A2:K2"/>
    </sheetView>
  </sheetViews>
  <sheetFormatPr defaultColWidth="9.00390625" defaultRowHeight="14.25"/>
  <cols>
    <col min="1" max="1" width="18.125" style="128" customWidth="1"/>
    <col min="2" max="2" width="29.625" style="129" customWidth="1"/>
    <col min="3" max="3" width="33.50390625" style="129" customWidth="1"/>
    <col min="4" max="4" width="11.25390625" style="128" customWidth="1"/>
    <col min="5" max="5" width="13.375" style="128" customWidth="1"/>
    <col min="6" max="6" width="11.125" style="129" customWidth="1"/>
    <col min="7" max="9" width="18.625" style="129" customWidth="1"/>
    <col min="10" max="10" width="15.00390625" style="129" customWidth="1"/>
    <col min="11" max="11" width="10.875" style="129" customWidth="1"/>
    <col min="12" max="12" width="9.00390625" style="130" customWidth="1"/>
    <col min="13" max="247" width="9.00390625" style="128" customWidth="1"/>
  </cols>
  <sheetData>
    <row r="1" spans="1:12" s="123" customFormat="1" ht="18" customHeight="1">
      <c r="A1" s="131" t="s">
        <v>158</v>
      </c>
      <c r="B1" s="132"/>
      <c r="C1"/>
      <c r="D1"/>
      <c r="E1"/>
      <c r="L1" s="173"/>
    </row>
    <row r="2" spans="1:12" s="124" customFormat="1" ht="30" customHeight="1">
      <c r="A2" s="133" t="s">
        <v>394</v>
      </c>
      <c r="B2" s="133"/>
      <c r="C2" s="133"/>
      <c r="D2" s="133"/>
      <c r="E2" s="133"/>
      <c r="F2" s="133"/>
      <c r="G2" s="133"/>
      <c r="H2" s="133"/>
      <c r="I2" s="133"/>
      <c r="J2" s="133"/>
      <c r="K2" s="133"/>
      <c r="L2" s="174"/>
    </row>
    <row r="3" spans="1:12" s="125" customFormat="1" ht="19.5" customHeight="1">
      <c r="A3" s="134"/>
      <c r="K3" s="175" t="s">
        <v>11</v>
      </c>
      <c r="L3" s="176"/>
    </row>
    <row r="4" spans="1:11" ht="19.5" customHeight="1">
      <c r="A4" s="135" t="s">
        <v>321</v>
      </c>
      <c r="B4" s="135" t="s">
        <v>322</v>
      </c>
      <c r="C4" s="136" t="s">
        <v>323</v>
      </c>
      <c r="D4" s="137" t="s">
        <v>395</v>
      </c>
      <c r="E4" s="137" t="s">
        <v>396</v>
      </c>
      <c r="F4" s="138" t="s">
        <v>397</v>
      </c>
      <c r="G4" s="138"/>
      <c r="H4" s="138"/>
      <c r="I4" s="138"/>
      <c r="J4" s="137" t="s">
        <v>398</v>
      </c>
      <c r="K4" s="137" t="s">
        <v>399</v>
      </c>
    </row>
    <row r="5" spans="1:11" ht="45.75" customHeight="1">
      <c r="A5" s="139"/>
      <c r="B5" s="139"/>
      <c r="C5" s="136"/>
      <c r="D5" s="137"/>
      <c r="E5" s="137"/>
      <c r="F5" s="137" t="s">
        <v>400</v>
      </c>
      <c r="G5" s="137" t="s">
        <v>401</v>
      </c>
      <c r="H5" s="137" t="s">
        <v>402</v>
      </c>
      <c r="I5" s="137" t="s">
        <v>403</v>
      </c>
      <c r="J5" s="137"/>
      <c r="K5" s="137"/>
    </row>
    <row r="6" spans="1:12" ht="22.5" customHeight="1">
      <c r="A6" s="137"/>
      <c r="B6" s="137"/>
      <c r="C6" s="137" t="s">
        <v>326</v>
      </c>
      <c r="D6" s="140">
        <f aca="true" t="shared" si="0" ref="D6:D59">+E6+F6+G6+H6+I6+J6-K6</f>
        <v>179212</v>
      </c>
      <c r="E6" s="141">
        <f>E7+E19+E23</f>
        <v>79152</v>
      </c>
      <c r="F6" s="141">
        <f>F7+F19+F23</f>
        <v>8003</v>
      </c>
      <c r="G6" s="141">
        <f>G7+G19+G23</f>
        <v>59697</v>
      </c>
      <c r="H6" s="141">
        <f>H7+H19+H23</f>
        <v>32360</v>
      </c>
      <c r="I6" s="141">
        <f>SUM(I7:I58)</f>
        <v>0</v>
      </c>
      <c r="J6" s="141">
        <f>SUM(J7:J47)</f>
        <v>0</v>
      </c>
      <c r="K6" s="140">
        <f>SUM(K7:K47)</f>
        <v>0</v>
      </c>
      <c r="L6" s="130">
        <f>SUM(L9:L58)</f>
        <v>179212</v>
      </c>
    </row>
    <row r="7" spans="1:247" s="126" customFormat="1" ht="22.5" customHeight="1">
      <c r="A7" s="142" t="s">
        <v>404</v>
      </c>
      <c r="B7" s="142" t="s">
        <v>328</v>
      </c>
      <c r="C7" s="142"/>
      <c r="D7" s="143">
        <f t="shared" si="0"/>
        <v>108652</v>
      </c>
      <c r="E7" s="144">
        <f>SUM(E9:E18)</f>
        <v>79152</v>
      </c>
      <c r="F7" s="144">
        <f>SUM(F9:F18)</f>
        <v>3812</v>
      </c>
      <c r="G7" s="144">
        <f>SUM(G9:G18)</f>
        <v>25688</v>
      </c>
      <c r="H7" s="144">
        <f>SUM(H9:H18)</f>
        <v>0</v>
      </c>
      <c r="I7" s="144"/>
      <c r="J7" s="144"/>
      <c r="K7" s="143"/>
      <c r="L7" s="177">
        <v>108652</v>
      </c>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row>
    <row r="8" spans="1:12" ht="22.5" customHeight="1">
      <c r="A8" s="145" t="s">
        <v>405</v>
      </c>
      <c r="B8" s="146" t="s">
        <v>328</v>
      </c>
      <c r="C8" s="147"/>
      <c r="D8" s="144">
        <f aca="true" t="shared" si="1" ref="D8:D19">+E8+F8+G8+H8+I8+J8-K8</f>
        <v>35424</v>
      </c>
      <c r="E8" s="148">
        <f>SUM(E9:E11)</f>
        <v>20857</v>
      </c>
      <c r="F8" s="148">
        <f>SUM(F9:F11)</f>
        <v>1369</v>
      </c>
      <c r="G8" s="148">
        <f>SUM(G9:G11)</f>
        <v>13198</v>
      </c>
      <c r="H8" s="148">
        <f>SUM(H9:H11)</f>
        <v>0</v>
      </c>
      <c r="I8" s="154"/>
      <c r="J8" s="154"/>
      <c r="K8" s="179"/>
      <c r="L8" s="130">
        <v>35424</v>
      </c>
    </row>
    <row r="9" spans="1:12" ht="22.5" customHeight="1">
      <c r="A9" s="145" t="s">
        <v>405</v>
      </c>
      <c r="B9" s="146" t="s">
        <v>406</v>
      </c>
      <c r="C9" s="146"/>
      <c r="D9" s="144">
        <f t="shared" si="1"/>
        <v>1369</v>
      </c>
      <c r="E9" s="149"/>
      <c r="F9" s="149">
        <v>1369</v>
      </c>
      <c r="G9" s="149"/>
      <c r="H9" s="150"/>
      <c r="I9" s="154"/>
      <c r="J9" s="154"/>
      <c r="K9" s="179"/>
      <c r="L9" s="130">
        <v>1369</v>
      </c>
    </row>
    <row r="10" spans="1:12" ht="22.5" customHeight="1">
      <c r="A10" s="145" t="s">
        <v>405</v>
      </c>
      <c r="B10" s="146" t="s">
        <v>407</v>
      </c>
      <c r="C10" s="146"/>
      <c r="D10" s="144">
        <f t="shared" si="1"/>
        <v>4789</v>
      </c>
      <c r="E10" s="149"/>
      <c r="F10" s="149"/>
      <c r="G10" s="149">
        <v>4789</v>
      </c>
      <c r="H10" s="150"/>
      <c r="I10" s="154"/>
      <c r="J10" s="154"/>
      <c r="K10" s="179"/>
      <c r="L10" s="130">
        <v>4789</v>
      </c>
    </row>
    <row r="11" spans="1:12" ht="22.5" customHeight="1">
      <c r="A11" s="145" t="s">
        <v>405</v>
      </c>
      <c r="B11" s="146" t="s">
        <v>408</v>
      </c>
      <c r="C11" s="146"/>
      <c r="D11" s="144">
        <f t="shared" si="1"/>
        <v>29266</v>
      </c>
      <c r="E11" s="149">
        <v>20857</v>
      </c>
      <c r="F11" s="149"/>
      <c r="G11" s="149">
        <v>8409</v>
      </c>
      <c r="H11" s="150"/>
      <c r="I11" s="154"/>
      <c r="J11" s="154"/>
      <c r="K11" s="179"/>
      <c r="L11" s="130">
        <v>29266</v>
      </c>
    </row>
    <row r="12" spans="1:12" ht="22.5" customHeight="1">
      <c r="A12" s="145" t="s">
        <v>405</v>
      </c>
      <c r="B12" s="146" t="s">
        <v>332</v>
      </c>
      <c r="C12" s="147"/>
      <c r="D12" s="144">
        <f t="shared" si="1"/>
        <v>526</v>
      </c>
      <c r="E12" s="149"/>
      <c r="F12" s="149">
        <v>526</v>
      </c>
      <c r="G12" s="149"/>
      <c r="H12" s="150"/>
      <c r="I12" s="154"/>
      <c r="J12" s="154"/>
      <c r="K12" s="179"/>
      <c r="L12" s="130">
        <v>526</v>
      </c>
    </row>
    <row r="13" spans="1:12" ht="22.5" customHeight="1">
      <c r="A13" s="145" t="s">
        <v>405</v>
      </c>
      <c r="B13" s="146" t="s">
        <v>333</v>
      </c>
      <c r="C13" s="147"/>
      <c r="D13" s="144">
        <f t="shared" si="1"/>
        <v>5498</v>
      </c>
      <c r="E13" s="149"/>
      <c r="F13" s="149"/>
      <c r="G13" s="149">
        <v>5498</v>
      </c>
      <c r="H13" s="150"/>
      <c r="I13" s="154"/>
      <c r="J13" s="154"/>
      <c r="K13" s="179"/>
      <c r="L13" s="130">
        <v>5498</v>
      </c>
    </row>
    <row r="14" spans="1:12" ht="22.5" customHeight="1">
      <c r="A14" s="145" t="s">
        <v>405</v>
      </c>
      <c r="B14" s="146" t="s">
        <v>334</v>
      </c>
      <c r="C14" s="147"/>
      <c r="D14" s="144">
        <f t="shared" si="1"/>
        <v>6702</v>
      </c>
      <c r="E14" s="149"/>
      <c r="F14" s="149"/>
      <c r="G14" s="149">
        <v>6702</v>
      </c>
      <c r="H14" s="150"/>
      <c r="I14" s="154"/>
      <c r="J14" s="154"/>
      <c r="K14" s="179"/>
      <c r="L14" s="130">
        <v>6702</v>
      </c>
    </row>
    <row r="15" spans="1:12" ht="22.5" customHeight="1">
      <c r="A15" s="145" t="s">
        <v>405</v>
      </c>
      <c r="B15" s="146" t="s">
        <v>335</v>
      </c>
      <c r="C15" s="147"/>
      <c r="D15" s="144">
        <f t="shared" si="1"/>
        <v>25132</v>
      </c>
      <c r="E15" s="149">
        <v>25132</v>
      </c>
      <c r="F15" s="149"/>
      <c r="G15" s="149"/>
      <c r="H15" s="150"/>
      <c r="I15" s="154"/>
      <c r="J15" s="154"/>
      <c r="K15" s="179"/>
      <c r="L15" s="130">
        <v>25132</v>
      </c>
    </row>
    <row r="16" spans="1:12" ht="22.5" customHeight="1">
      <c r="A16" s="145" t="s">
        <v>405</v>
      </c>
      <c r="B16" s="146" t="s">
        <v>339</v>
      </c>
      <c r="C16" s="147"/>
      <c r="D16" s="144">
        <f t="shared" si="1"/>
        <v>33163</v>
      </c>
      <c r="E16" s="149">
        <v>33163</v>
      </c>
      <c r="F16" s="149"/>
      <c r="G16" s="149"/>
      <c r="H16" s="150"/>
      <c r="I16" s="154"/>
      <c r="J16" s="154"/>
      <c r="K16" s="179"/>
      <c r="L16" s="130">
        <v>33163</v>
      </c>
    </row>
    <row r="17" spans="1:12" ht="22.5" customHeight="1">
      <c r="A17" s="145" t="s">
        <v>405</v>
      </c>
      <c r="B17" s="146" t="s">
        <v>340</v>
      </c>
      <c r="C17" s="147"/>
      <c r="D17" s="144">
        <f t="shared" si="1"/>
        <v>1813</v>
      </c>
      <c r="E17" s="149"/>
      <c r="F17" s="149">
        <v>1523</v>
      </c>
      <c r="G17" s="151">
        <v>290</v>
      </c>
      <c r="H17" s="150"/>
      <c r="I17" s="154"/>
      <c r="J17" s="154"/>
      <c r="K17" s="179"/>
      <c r="L17" s="130">
        <v>1813</v>
      </c>
    </row>
    <row r="18" spans="1:12" ht="22.5" customHeight="1">
      <c r="A18" s="145" t="s">
        <v>405</v>
      </c>
      <c r="B18" s="146" t="s">
        <v>341</v>
      </c>
      <c r="C18" s="147"/>
      <c r="D18" s="144">
        <f t="shared" si="1"/>
        <v>394</v>
      </c>
      <c r="E18" s="149"/>
      <c r="F18" s="149">
        <v>394</v>
      </c>
      <c r="G18" s="151"/>
      <c r="H18" s="150"/>
      <c r="I18" s="154"/>
      <c r="J18" s="154"/>
      <c r="K18" s="179"/>
      <c r="L18" s="130">
        <v>394</v>
      </c>
    </row>
    <row r="19" spans="1:247" s="126" customFormat="1" ht="22.5" customHeight="1">
      <c r="A19" s="142" t="s">
        <v>409</v>
      </c>
      <c r="B19" s="142" t="s">
        <v>409</v>
      </c>
      <c r="C19" s="142"/>
      <c r="D19" s="143">
        <f t="shared" si="1"/>
        <v>4191</v>
      </c>
      <c r="E19" s="144">
        <f>SUM(E20:E22)</f>
        <v>0</v>
      </c>
      <c r="F19" s="144">
        <f>SUM(F20:F22)</f>
        <v>4191</v>
      </c>
      <c r="G19" s="144">
        <f>SUM(G20:G22)</f>
        <v>0</v>
      </c>
      <c r="H19" s="144"/>
      <c r="I19" s="144"/>
      <c r="J19" s="144"/>
      <c r="K19" s="143"/>
      <c r="L19" s="177"/>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row>
    <row r="20" spans="1:12" ht="22.5" customHeight="1">
      <c r="A20" s="152" t="s">
        <v>410</v>
      </c>
      <c r="B20" s="153" t="s">
        <v>343</v>
      </c>
      <c r="C20" s="147"/>
      <c r="D20" s="143">
        <f t="shared" si="0"/>
        <v>2171</v>
      </c>
      <c r="E20" s="150"/>
      <c r="F20" s="154">
        <v>2171</v>
      </c>
      <c r="G20" s="154"/>
      <c r="H20" s="155"/>
      <c r="I20" s="154"/>
      <c r="J20" s="154"/>
      <c r="K20" s="179"/>
      <c r="L20" s="130">
        <v>2171</v>
      </c>
    </row>
    <row r="21" spans="1:12" ht="22.5" customHeight="1">
      <c r="A21" s="152" t="s">
        <v>410</v>
      </c>
      <c r="B21" s="153" t="s">
        <v>344</v>
      </c>
      <c r="C21" s="147"/>
      <c r="D21" s="143">
        <f t="shared" si="0"/>
        <v>1061</v>
      </c>
      <c r="E21" s="150"/>
      <c r="F21" s="154">
        <v>1061</v>
      </c>
      <c r="G21" s="154"/>
      <c r="H21" s="155"/>
      <c r="I21" s="154"/>
      <c r="J21" s="154"/>
      <c r="K21" s="179"/>
      <c r="L21" s="130">
        <v>1061</v>
      </c>
    </row>
    <row r="22" spans="1:12" ht="22.5" customHeight="1">
      <c r="A22" s="152" t="s">
        <v>410</v>
      </c>
      <c r="B22" s="153" t="s">
        <v>345</v>
      </c>
      <c r="C22" s="147"/>
      <c r="D22" s="143">
        <f t="shared" si="0"/>
        <v>959</v>
      </c>
      <c r="E22" s="150"/>
      <c r="F22" s="154">
        <v>959</v>
      </c>
      <c r="G22" s="154"/>
      <c r="H22" s="155"/>
      <c r="I22" s="154"/>
      <c r="J22" s="154"/>
      <c r="K22" s="179"/>
      <c r="L22" s="130">
        <v>959</v>
      </c>
    </row>
    <row r="23" spans="1:247" s="126" customFormat="1" ht="22.5" customHeight="1">
      <c r="A23" s="156" t="s">
        <v>346</v>
      </c>
      <c r="B23" s="156" t="s">
        <v>346</v>
      </c>
      <c r="C23" s="142"/>
      <c r="D23" s="143">
        <f t="shared" si="0"/>
        <v>66369</v>
      </c>
      <c r="E23" s="144">
        <f>SUM(E24:E58)</f>
        <v>0</v>
      </c>
      <c r="F23" s="144">
        <f>SUM(F24:F58)</f>
        <v>0</v>
      </c>
      <c r="G23" s="144">
        <f>SUM(G24:G58)</f>
        <v>34009</v>
      </c>
      <c r="H23" s="144">
        <f>SUM(H24:H58)</f>
        <v>32360</v>
      </c>
      <c r="I23" s="144"/>
      <c r="J23" s="144"/>
      <c r="K23" s="143"/>
      <c r="L23" s="177"/>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row>
    <row r="24" spans="1:12" ht="24" customHeight="1">
      <c r="A24" s="145" t="s">
        <v>411</v>
      </c>
      <c r="B24" s="157" t="s">
        <v>347</v>
      </c>
      <c r="C24" s="158"/>
      <c r="D24" s="159">
        <f t="shared" si="0"/>
        <v>19</v>
      </c>
      <c r="E24" s="150"/>
      <c r="F24" s="150"/>
      <c r="G24" s="150"/>
      <c r="H24" s="160">
        <v>19</v>
      </c>
      <c r="I24" s="150"/>
      <c r="J24" s="150"/>
      <c r="K24" s="179"/>
      <c r="L24" s="130">
        <v>19</v>
      </c>
    </row>
    <row r="25" spans="1:12" ht="22.5" customHeight="1">
      <c r="A25" s="145" t="s">
        <v>411</v>
      </c>
      <c r="B25" s="146" t="s">
        <v>348</v>
      </c>
      <c r="C25" s="161" t="s">
        <v>349</v>
      </c>
      <c r="D25" s="159">
        <f t="shared" si="0"/>
        <v>1995</v>
      </c>
      <c r="E25" s="150"/>
      <c r="F25" s="150"/>
      <c r="G25" s="150">
        <v>34</v>
      </c>
      <c r="H25" s="150">
        <v>1961</v>
      </c>
      <c r="I25" s="163"/>
      <c r="J25" s="150"/>
      <c r="K25" s="179"/>
      <c r="L25" s="130">
        <v>1995</v>
      </c>
    </row>
    <row r="26" spans="1:12" ht="33" customHeight="1">
      <c r="A26" s="145" t="s">
        <v>411</v>
      </c>
      <c r="B26" s="146" t="s">
        <v>348</v>
      </c>
      <c r="C26" s="161" t="s">
        <v>350</v>
      </c>
      <c r="D26" s="159">
        <f t="shared" si="0"/>
        <v>1426</v>
      </c>
      <c r="E26" s="150"/>
      <c r="F26" s="150"/>
      <c r="G26" s="150">
        <v>24</v>
      </c>
      <c r="H26" s="150">
        <v>1402</v>
      </c>
      <c r="I26" s="163"/>
      <c r="J26" s="150"/>
      <c r="K26" s="179"/>
      <c r="L26" s="130">
        <v>1426</v>
      </c>
    </row>
    <row r="27" spans="1:12" ht="30" customHeight="1">
      <c r="A27" s="145" t="s">
        <v>411</v>
      </c>
      <c r="B27" s="157" t="s">
        <v>351</v>
      </c>
      <c r="C27" s="158"/>
      <c r="D27" s="159">
        <f t="shared" si="0"/>
        <v>312</v>
      </c>
      <c r="E27" s="150"/>
      <c r="F27" s="150"/>
      <c r="G27" s="150">
        <v>187</v>
      </c>
      <c r="H27" s="162">
        <v>125</v>
      </c>
      <c r="I27" s="150"/>
      <c r="J27" s="150"/>
      <c r="K27" s="179"/>
      <c r="L27" s="130">
        <v>312</v>
      </c>
    </row>
    <row r="28" spans="1:12" ht="22.5" customHeight="1">
      <c r="A28" s="145" t="s">
        <v>411</v>
      </c>
      <c r="B28" s="157" t="s">
        <v>352</v>
      </c>
      <c r="C28" s="158"/>
      <c r="D28" s="159">
        <f t="shared" si="0"/>
        <v>0</v>
      </c>
      <c r="E28" s="150"/>
      <c r="F28" s="150"/>
      <c r="G28" s="150"/>
      <c r="H28" s="150"/>
      <c r="I28" s="150"/>
      <c r="J28" s="150"/>
      <c r="K28" s="179"/>
      <c r="L28" s="130">
        <v>0</v>
      </c>
    </row>
    <row r="29" spans="1:12" ht="30" customHeight="1">
      <c r="A29" s="145" t="s">
        <v>411</v>
      </c>
      <c r="B29" s="146" t="s">
        <v>354</v>
      </c>
      <c r="C29" s="161" t="s">
        <v>349</v>
      </c>
      <c r="D29" s="159">
        <f t="shared" si="0"/>
        <v>45</v>
      </c>
      <c r="E29" s="150"/>
      <c r="F29" s="150"/>
      <c r="G29" s="150">
        <v>11</v>
      </c>
      <c r="H29" s="150">
        <v>34</v>
      </c>
      <c r="I29" s="163"/>
      <c r="J29" s="150"/>
      <c r="K29" s="179"/>
      <c r="L29" s="130">
        <v>45</v>
      </c>
    </row>
    <row r="30" spans="1:12" ht="22.5" customHeight="1">
      <c r="A30" s="145" t="s">
        <v>411</v>
      </c>
      <c r="B30" s="146" t="s">
        <v>354</v>
      </c>
      <c r="C30" s="161" t="s">
        <v>350</v>
      </c>
      <c r="D30" s="159">
        <f t="shared" si="0"/>
        <v>35</v>
      </c>
      <c r="E30" s="150"/>
      <c r="F30" s="150"/>
      <c r="G30" s="150"/>
      <c r="H30" s="150">
        <v>35</v>
      </c>
      <c r="I30" s="163"/>
      <c r="J30" s="150"/>
      <c r="K30" s="179"/>
      <c r="L30" s="130">
        <v>35</v>
      </c>
    </row>
    <row r="31" spans="1:12" ht="22.5" customHeight="1">
      <c r="A31" s="145" t="s">
        <v>411</v>
      </c>
      <c r="B31" s="146" t="s">
        <v>355</v>
      </c>
      <c r="C31" s="161" t="s">
        <v>356</v>
      </c>
      <c r="D31" s="159">
        <f t="shared" si="0"/>
        <v>90</v>
      </c>
      <c r="E31" s="150"/>
      <c r="F31" s="150"/>
      <c r="G31" s="150">
        <v>1</v>
      </c>
      <c r="H31" s="163">
        <v>89</v>
      </c>
      <c r="I31" s="163"/>
      <c r="J31" s="150"/>
      <c r="K31" s="179"/>
      <c r="L31" s="130">
        <v>90</v>
      </c>
    </row>
    <row r="32" spans="1:12" ht="34.5" customHeight="1">
      <c r="A32" s="145" t="s">
        <v>411</v>
      </c>
      <c r="B32" s="146" t="s">
        <v>355</v>
      </c>
      <c r="C32" s="161" t="s">
        <v>357</v>
      </c>
      <c r="D32" s="159">
        <f t="shared" si="0"/>
        <v>24</v>
      </c>
      <c r="E32" s="150"/>
      <c r="F32" s="150"/>
      <c r="G32" s="150">
        <v>1</v>
      </c>
      <c r="H32" s="163">
        <v>23</v>
      </c>
      <c r="I32" s="163"/>
      <c r="J32" s="150"/>
      <c r="K32" s="179"/>
      <c r="L32" s="130">
        <v>24</v>
      </c>
    </row>
    <row r="33" spans="1:12" ht="22.5" customHeight="1">
      <c r="A33" s="145" t="s">
        <v>411</v>
      </c>
      <c r="B33" s="146" t="s">
        <v>358</v>
      </c>
      <c r="C33" s="161" t="s">
        <v>356</v>
      </c>
      <c r="D33" s="159">
        <f t="shared" si="0"/>
        <v>27</v>
      </c>
      <c r="E33" s="150"/>
      <c r="F33" s="150"/>
      <c r="G33" s="150">
        <v>1</v>
      </c>
      <c r="H33" s="163">
        <v>26</v>
      </c>
      <c r="I33" s="163"/>
      <c r="J33" s="150"/>
      <c r="K33" s="179"/>
      <c r="L33" s="130">
        <v>27</v>
      </c>
    </row>
    <row r="34" spans="1:12" ht="27">
      <c r="A34" s="145" t="s">
        <v>411</v>
      </c>
      <c r="B34" s="146" t="s">
        <v>358</v>
      </c>
      <c r="C34" s="161" t="s">
        <v>359</v>
      </c>
      <c r="D34" s="159">
        <f t="shared" si="0"/>
        <v>1761</v>
      </c>
      <c r="E34" s="150"/>
      <c r="F34" s="150"/>
      <c r="G34" s="150">
        <v>518</v>
      </c>
      <c r="H34" s="163">
        <v>1243</v>
      </c>
      <c r="I34" s="163"/>
      <c r="J34" s="150"/>
      <c r="K34" s="179"/>
      <c r="L34" s="130">
        <v>1761</v>
      </c>
    </row>
    <row r="35" spans="1:12" ht="22.5" customHeight="1">
      <c r="A35" s="145" t="s">
        <v>411</v>
      </c>
      <c r="B35" s="157" t="s">
        <v>360</v>
      </c>
      <c r="C35" s="158"/>
      <c r="D35" s="159">
        <f t="shared" si="0"/>
        <v>134</v>
      </c>
      <c r="E35" s="150"/>
      <c r="F35" s="150"/>
      <c r="G35" s="150">
        <v>2</v>
      </c>
      <c r="H35" s="150">
        <v>132</v>
      </c>
      <c r="I35" s="150"/>
      <c r="J35" s="150"/>
      <c r="K35" s="179"/>
      <c r="L35" s="130">
        <v>134</v>
      </c>
    </row>
    <row r="36" spans="1:12" ht="40.5">
      <c r="A36" s="145" t="s">
        <v>411</v>
      </c>
      <c r="B36" s="164" t="s">
        <v>361</v>
      </c>
      <c r="C36" s="158"/>
      <c r="D36" s="159">
        <f t="shared" si="0"/>
        <v>195</v>
      </c>
      <c r="E36" s="150"/>
      <c r="F36" s="150"/>
      <c r="G36" s="150">
        <v>98</v>
      </c>
      <c r="H36" s="150">
        <v>97</v>
      </c>
      <c r="I36" s="150"/>
      <c r="J36" s="150"/>
      <c r="K36" s="179"/>
      <c r="L36" s="130">
        <v>195</v>
      </c>
    </row>
    <row r="37" spans="1:12" ht="22.5" customHeight="1">
      <c r="A37" s="145" t="s">
        <v>411</v>
      </c>
      <c r="B37" s="165" t="s">
        <v>362</v>
      </c>
      <c r="C37" s="161" t="s">
        <v>363</v>
      </c>
      <c r="D37" s="159">
        <f t="shared" si="0"/>
        <v>5472</v>
      </c>
      <c r="E37" s="150"/>
      <c r="F37" s="150"/>
      <c r="G37" s="150">
        <v>1463</v>
      </c>
      <c r="H37" s="150">
        <v>4009</v>
      </c>
      <c r="I37" s="150"/>
      <c r="J37" s="150"/>
      <c r="K37" s="179"/>
      <c r="L37" s="130">
        <v>5472</v>
      </c>
    </row>
    <row r="38" spans="1:12" ht="22.5" customHeight="1">
      <c r="A38" s="145" t="s">
        <v>411</v>
      </c>
      <c r="B38" s="165" t="s">
        <v>362</v>
      </c>
      <c r="C38" s="161" t="s">
        <v>364</v>
      </c>
      <c r="D38" s="159">
        <f t="shared" si="0"/>
        <v>2158</v>
      </c>
      <c r="E38" s="150"/>
      <c r="F38" s="150"/>
      <c r="G38" s="150">
        <v>216</v>
      </c>
      <c r="H38" s="150">
        <v>1942</v>
      </c>
      <c r="I38" s="150"/>
      <c r="J38" s="150"/>
      <c r="K38" s="179"/>
      <c r="L38" s="130">
        <v>2158</v>
      </c>
    </row>
    <row r="39" spans="1:12" ht="22.5" customHeight="1">
      <c r="A39" s="145" t="s">
        <v>411</v>
      </c>
      <c r="B39" s="165" t="s">
        <v>362</v>
      </c>
      <c r="C39" s="161" t="s">
        <v>365</v>
      </c>
      <c r="D39" s="159">
        <f t="shared" si="0"/>
        <v>308</v>
      </c>
      <c r="E39" s="150"/>
      <c r="F39" s="150"/>
      <c r="G39" s="150">
        <v>62</v>
      </c>
      <c r="H39" s="150">
        <v>246</v>
      </c>
      <c r="I39" s="150"/>
      <c r="J39" s="150"/>
      <c r="K39" s="179"/>
      <c r="L39" s="130">
        <v>308</v>
      </c>
    </row>
    <row r="40" spans="1:12" ht="22.5" customHeight="1">
      <c r="A40" s="145" t="s">
        <v>411</v>
      </c>
      <c r="B40" s="165" t="s">
        <v>362</v>
      </c>
      <c r="C40" s="161" t="s">
        <v>366</v>
      </c>
      <c r="D40" s="159">
        <f t="shared" si="0"/>
        <v>306</v>
      </c>
      <c r="E40" s="150"/>
      <c r="F40" s="150"/>
      <c r="G40" s="150"/>
      <c r="H40" s="150">
        <v>306</v>
      </c>
      <c r="I40" s="150"/>
      <c r="J40" s="150"/>
      <c r="K40" s="179"/>
      <c r="L40" s="130">
        <v>306</v>
      </c>
    </row>
    <row r="41" spans="1:12" ht="22.5" customHeight="1">
      <c r="A41" s="145" t="s">
        <v>411</v>
      </c>
      <c r="B41" s="165" t="s">
        <v>362</v>
      </c>
      <c r="C41" s="161" t="s">
        <v>367</v>
      </c>
      <c r="D41" s="159">
        <f t="shared" si="0"/>
        <v>90</v>
      </c>
      <c r="E41" s="150"/>
      <c r="F41" s="150"/>
      <c r="G41" s="150"/>
      <c r="H41" s="150">
        <v>90</v>
      </c>
      <c r="I41" s="150"/>
      <c r="J41" s="150"/>
      <c r="K41" s="179"/>
      <c r="L41" s="130">
        <v>90</v>
      </c>
    </row>
    <row r="42" spans="1:12" ht="22.5" customHeight="1">
      <c r="A42" s="145" t="s">
        <v>411</v>
      </c>
      <c r="B42" s="165" t="s">
        <v>368</v>
      </c>
      <c r="C42" s="161" t="s">
        <v>369</v>
      </c>
      <c r="D42" s="159">
        <f t="shared" si="0"/>
        <v>1739</v>
      </c>
      <c r="E42" s="150"/>
      <c r="F42" s="150"/>
      <c r="G42" s="150">
        <v>132</v>
      </c>
      <c r="H42" s="150">
        <v>1607</v>
      </c>
      <c r="I42" s="150"/>
      <c r="J42" s="150"/>
      <c r="K42" s="179"/>
      <c r="L42" s="130">
        <v>1739</v>
      </c>
    </row>
    <row r="43" spans="1:12" ht="22.5" customHeight="1">
      <c r="A43" s="145" t="s">
        <v>411</v>
      </c>
      <c r="B43" s="165" t="s">
        <v>368</v>
      </c>
      <c r="C43" s="161" t="s">
        <v>370</v>
      </c>
      <c r="D43" s="159">
        <f t="shared" si="0"/>
        <v>660</v>
      </c>
      <c r="E43" s="150"/>
      <c r="F43" s="150"/>
      <c r="G43" s="150"/>
      <c r="H43" s="150">
        <v>660</v>
      </c>
      <c r="I43" s="150"/>
      <c r="J43" s="150"/>
      <c r="K43" s="179"/>
      <c r="L43" s="130">
        <v>660</v>
      </c>
    </row>
    <row r="44" spans="1:12" ht="22.5" customHeight="1">
      <c r="A44" s="145" t="s">
        <v>411</v>
      </c>
      <c r="B44" s="146" t="s">
        <v>371</v>
      </c>
      <c r="C44" s="166" t="s">
        <v>412</v>
      </c>
      <c r="D44" s="159">
        <f t="shared" si="0"/>
        <v>22267</v>
      </c>
      <c r="E44" s="150"/>
      <c r="F44" s="150"/>
      <c r="G44" s="150">
        <v>8174</v>
      </c>
      <c r="H44" s="150">
        <v>14093</v>
      </c>
      <c r="I44" s="150"/>
      <c r="J44" s="150"/>
      <c r="K44" s="179"/>
      <c r="L44" s="130">
        <v>22267</v>
      </c>
    </row>
    <row r="45" spans="1:12" ht="22.5" customHeight="1">
      <c r="A45" s="145" t="s">
        <v>411</v>
      </c>
      <c r="B45" s="157" t="s">
        <v>374</v>
      </c>
      <c r="C45" s="158"/>
      <c r="D45" s="159">
        <f t="shared" si="0"/>
        <v>63</v>
      </c>
      <c r="E45" s="150"/>
      <c r="F45" s="150"/>
      <c r="G45" s="150">
        <v>63</v>
      </c>
      <c r="H45" s="150"/>
      <c r="I45" s="150"/>
      <c r="J45" s="150"/>
      <c r="K45" s="179"/>
      <c r="L45" s="130">
        <v>63</v>
      </c>
    </row>
    <row r="46" spans="1:12" ht="24" customHeight="1">
      <c r="A46" s="145" t="s">
        <v>411</v>
      </c>
      <c r="B46" s="157" t="s">
        <v>375</v>
      </c>
      <c r="C46" s="158"/>
      <c r="D46" s="159">
        <f t="shared" si="0"/>
        <v>14926</v>
      </c>
      <c r="E46" s="150"/>
      <c r="F46" s="150"/>
      <c r="G46" s="150">
        <v>14926</v>
      </c>
      <c r="H46" s="150"/>
      <c r="I46" s="150"/>
      <c r="J46" s="150"/>
      <c r="K46" s="179"/>
      <c r="L46" s="130">
        <v>14926</v>
      </c>
    </row>
    <row r="47" spans="1:12" ht="24" customHeight="1">
      <c r="A47" s="145" t="s">
        <v>411</v>
      </c>
      <c r="B47" s="164" t="s">
        <v>376</v>
      </c>
      <c r="C47" s="158"/>
      <c r="D47" s="159">
        <f t="shared" si="0"/>
        <v>46</v>
      </c>
      <c r="E47" s="150"/>
      <c r="F47" s="150"/>
      <c r="G47" s="150">
        <v>46</v>
      </c>
      <c r="H47" s="150"/>
      <c r="I47" s="150"/>
      <c r="J47" s="150"/>
      <c r="K47" s="179"/>
      <c r="L47" s="130">
        <v>46</v>
      </c>
    </row>
    <row r="48" spans="1:12" ht="24" customHeight="1">
      <c r="A48" s="145" t="s">
        <v>411</v>
      </c>
      <c r="B48" s="164" t="s">
        <v>377</v>
      </c>
      <c r="C48" s="158"/>
      <c r="D48" s="159">
        <f t="shared" si="0"/>
        <v>55</v>
      </c>
      <c r="E48" s="167"/>
      <c r="F48" s="167"/>
      <c r="G48" s="167">
        <v>5</v>
      </c>
      <c r="H48" s="167">
        <v>50</v>
      </c>
      <c r="I48" s="167"/>
      <c r="J48" s="167"/>
      <c r="K48" s="180"/>
      <c r="L48" s="130">
        <v>55</v>
      </c>
    </row>
    <row r="49" spans="1:12" ht="24" customHeight="1">
      <c r="A49" s="145" t="s">
        <v>411</v>
      </c>
      <c r="B49" s="164" t="s">
        <v>378</v>
      </c>
      <c r="C49" s="158"/>
      <c r="D49" s="159">
        <f t="shared" si="0"/>
        <v>1439</v>
      </c>
      <c r="E49" s="167"/>
      <c r="F49" s="167"/>
      <c r="G49" s="167">
        <v>417</v>
      </c>
      <c r="H49" s="167">
        <v>1022</v>
      </c>
      <c r="I49" s="167"/>
      <c r="J49" s="167"/>
      <c r="K49" s="180"/>
      <c r="L49" s="130">
        <v>1439</v>
      </c>
    </row>
    <row r="50" spans="1:12" ht="24" customHeight="1">
      <c r="A50" s="145" t="s">
        <v>411</v>
      </c>
      <c r="B50" s="164" t="s">
        <v>379</v>
      </c>
      <c r="C50" s="158"/>
      <c r="D50" s="159">
        <f t="shared" si="0"/>
        <v>700</v>
      </c>
      <c r="E50" s="167"/>
      <c r="F50" s="167"/>
      <c r="G50" s="167">
        <v>700</v>
      </c>
      <c r="H50" s="167"/>
      <c r="I50" s="167"/>
      <c r="J50" s="167"/>
      <c r="K50" s="180"/>
      <c r="L50" s="130">
        <v>700</v>
      </c>
    </row>
    <row r="51" spans="1:12" ht="24" customHeight="1">
      <c r="A51" s="145" t="s">
        <v>411</v>
      </c>
      <c r="B51" s="164" t="s">
        <v>380</v>
      </c>
      <c r="C51" s="158"/>
      <c r="D51" s="159">
        <f t="shared" si="0"/>
        <v>443</v>
      </c>
      <c r="E51" s="167"/>
      <c r="F51" s="167"/>
      <c r="G51" s="167">
        <v>413</v>
      </c>
      <c r="H51" s="167">
        <v>30</v>
      </c>
      <c r="I51" s="167"/>
      <c r="J51" s="167"/>
      <c r="K51" s="180"/>
      <c r="L51" s="130">
        <v>443</v>
      </c>
    </row>
    <row r="52" spans="1:12" ht="24" customHeight="1">
      <c r="A52" s="145" t="s">
        <v>411</v>
      </c>
      <c r="B52" s="164" t="s">
        <v>381</v>
      </c>
      <c r="C52" s="158"/>
      <c r="D52" s="159">
        <f t="shared" si="0"/>
        <v>0</v>
      </c>
      <c r="E52" s="167"/>
      <c r="F52" s="167"/>
      <c r="G52" s="167"/>
      <c r="H52" s="167"/>
      <c r="I52" s="167"/>
      <c r="J52" s="167"/>
      <c r="K52" s="180"/>
      <c r="L52" s="130">
        <v>0</v>
      </c>
    </row>
    <row r="53" spans="1:12" ht="24" customHeight="1">
      <c r="A53" s="145" t="s">
        <v>411</v>
      </c>
      <c r="B53" s="157" t="s">
        <v>383</v>
      </c>
      <c r="C53" s="158"/>
      <c r="D53" s="159">
        <f t="shared" si="0"/>
        <v>2562</v>
      </c>
      <c r="E53" s="167"/>
      <c r="F53" s="167"/>
      <c r="G53" s="167">
        <v>399</v>
      </c>
      <c r="H53" s="167">
        <v>2163</v>
      </c>
      <c r="I53" s="167"/>
      <c r="J53" s="167"/>
      <c r="K53" s="180"/>
      <c r="L53" s="130">
        <v>2562</v>
      </c>
    </row>
    <row r="54" spans="1:12" ht="24" customHeight="1">
      <c r="A54" s="145" t="s">
        <v>411</v>
      </c>
      <c r="B54" s="146" t="s">
        <v>384</v>
      </c>
      <c r="C54" s="161" t="s">
        <v>385</v>
      </c>
      <c r="D54" s="159">
        <f t="shared" si="0"/>
        <v>1367</v>
      </c>
      <c r="E54" s="167"/>
      <c r="F54" s="167"/>
      <c r="G54" s="167">
        <v>1367</v>
      </c>
      <c r="H54" s="168"/>
      <c r="I54" s="160"/>
      <c r="J54" s="167"/>
      <c r="K54" s="180"/>
      <c r="L54" s="130">
        <v>1367</v>
      </c>
    </row>
    <row r="55" spans="1:12" ht="24" customHeight="1">
      <c r="A55" s="145" t="s">
        <v>411</v>
      </c>
      <c r="B55" s="146" t="s">
        <v>384</v>
      </c>
      <c r="C55" s="161" t="s">
        <v>386</v>
      </c>
      <c r="D55" s="159">
        <f t="shared" si="0"/>
        <v>996</v>
      </c>
      <c r="E55" s="167"/>
      <c r="F55" s="167"/>
      <c r="G55" s="167">
        <v>76</v>
      </c>
      <c r="H55" s="168">
        <v>920</v>
      </c>
      <c r="I55" s="168"/>
      <c r="J55" s="167"/>
      <c r="K55" s="180"/>
      <c r="L55" s="130">
        <v>996</v>
      </c>
    </row>
    <row r="56" spans="1:12" ht="24" customHeight="1">
      <c r="A56" s="145" t="s">
        <v>411</v>
      </c>
      <c r="B56" s="164" t="s">
        <v>387</v>
      </c>
      <c r="C56" s="158"/>
      <c r="D56" s="159">
        <f t="shared" si="0"/>
        <v>0</v>
      </c>
      <c r="E56" s="169"/>
      <c r="F56" s="169"/>
      <c r="G56" s="169"/>
      <c r="H56" s="169"/>
      <c r="I56" s="169"/>
      <c r="J56" s="169"/>
      <c r="K56" s="181"/>
      <c r="L56" s="182">
        <v>0</v>
      </c>
    </row>
    <row r="57" spans="1:247" s="127" customFormat="1" ht="24" customHeight="1">
      <c r="A57" s="145" t="s">
        <v>411</v>
      </c>
      <c r="B57" s="157" t="s">
        <v>389</v>
      </c>
      <c r="C57" s="158"/>
      <c r="D57" s="159">
        <f t="shared" si="0"/>
        <v>4628</v>
      </c>
      <c r="E57" s="169"/>
      <c r="F57" s="169"/>
      <c r="G57" s="169">
        <v>4628</v>
      </c>
      <c r="H57" s="169"/>
      <c r="I57" s="169"/>
      <c r="J57" s="169"/>
      <c r="K57" s="183"/>
      <c r="L57" s="130">
        <v>4628</v>
      </c>
      <c r="M57" s="128"/>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c r="FS57" s="184"/>
      <c r="FT57" s="184"/>
      <c r="FU57" s="184"/>
      <c r="FV57" s="184"/>
      <c r="FW57" s="184"/>
      <c r="FX57" s="184"/>
      <c r="FY57" s="184"/>
      <c r="FZ57" s="184"/>
      <c r="GA57" s="184"/>
      <c r="GB57" s="184"/>
      <c r="GC57" s="184"/>
      <c r="GD57" s="184"/>
      <c r="GE57" s="184"/>
      <c r="GF57" s="184"/>
      <c r="GG57" s="184"/>
      <c r="GH57" s="184"/>
      <c r="GI57" s="184"/>
      <c r="GJ57" s="184"/>
      <c r="GK57" s="184"/>
      <c r="GL57" s="184"/>
      <c r="GM57" s="184"/>
      <c r="GN57" s="184"/>
      <c r="GO57" s="184"/>
      <c r="GP57" s="184"/>
      <c r="GQ57" s="184"/>
      <c r="GR57" s="184"/>
      <c r="GS57" s="184"/>
      <c r="GT57" s="184"/>
      <c r="GU57" s="184"/>
      <c r="GV57" s="184"/>
      <c r="GW57" s="184"/>
      <c r="GX57" s="184"/>
      <c r="GY57" s="184"/>
      <c r="GZ57" s="184"/>
      <c r="HA57" s="184"/>
      <c r="HB57" s="184"/>
      <c r="HC57" s="184"/>
      <c r="HD57" s="184"/>
      <c r="HE57" s="184"/>
      <c r="HF57" s="184"/>
      <c r="HG57" s="184"/>
      <c r="HH57" s="184"/>
      <c r="HI57" s="184"/>
      <c r="HJ57" s="184"/>
      <c r="HK57" s="184"/>
      <c r="HL57" s="184"/>
      <c r="HM57" s="184"/>
      <c r="HN57" s="184"/>
      <c r="HO57" s="184"/>
      <c r="HP57" s="184"/>
      <c r="HQ57" s="184"/>
      <c r="HR57" s="184"/>
      <c r="HS57" s="184"/>
      <c r="HT57" s="184"/>
      <c r="HU57" s="184"/>
      <c r="HV57" s="184"/>
      <c r="HW57" s="184"/>
      <c r="HX57" s="184"/>
      <c r="HY57" s="184"/>
      <c r="HZ57" s="184"/>
      <c r="IA57" s="184"/>
      <c r="IB57" s="184"/>
      <c r="IC57" s="184"/>
      <c r="ID57" s="184"/>
      <c r="IE57" s="184"/>
      <c r="IF57" s="184"/>
      <c r="IG57" s="184"/>
      <c r="IH57" s="184"/>
      <c r="II57" s="184"/>
      <c r="IJ57" s="184"/>
      <c r="IK57" s="184"/>
      <c r="IL57" s="184"/>
      <c r="IM57" s="184"/>
    </row>
    <row r="58" spans="1:12" ht="24" customHeight="1">
      <c r="A58" s="145" t="s">
        <v>411</v>
      </c>
      <c r="B58" s="157" t="s">
        <v>390</v>
      </c>
      <c r="C58" s="158"/>
      <c r="D58" s="159">
        <f t="shared" si="0"/>
        <v>81</v>
      </c>
      <c r="E58" s="169"/>
      <c r="F58" s="170"/>
      <c r="G58" s="170">
        <v>45</v>
      </c>
      <c r="H58" s="170">
        <v>36</v>
      </c>
      <c r="I58" s="170"/>
      <c r="J58" s="170"/>
      <c r="K58" s="185"/>
      <c r="L58" s="130">
        <v>81</v>
      </c>
    </row>
    <row r="59" spans="1:3" ht="14.25">
      <c r="A59" s="171" t="s">
        <v>413</v>
      </c>
      <c r="B59" s="171"/>
      <c r="C59" s="171"/>
    </row>
    <row r="60" spans="1:3" ht="16.5" customHeight="1">
      <c r="A60" s="172" t="s">
        <v>414</v>
      </c>
      <c r="B60" s="172"/>
      <c r="C60" s="172"/>
    </row>
  </sheetData>
  <sheetProtection/>
  <mergeCells count="9">
    <mergeCell ref="A2:K2"/>
    <mergeCell ref="F4:I4"/>
    <mergeCell ref="A4:A5"/>
    <mergeCell ref="B4:B5"/>
    <mergeCell ref="C4:C5"/>
    <mergeCell ref="D4:D5"/>
    <mergeCell ref="E4:E5"/>
    <mergeCell ref="J4:J5"/>
    <mergeCell ref="K4:K5"/>
  </mergeCells>
  <printOptions horizontalCentered="1"/>
  <pageMargins left="0.35" right="0.35" top="0.43000000000000005" bottom="0.23999999999999996" header="0.31" footer="0.31"/>
  <pageSetup firstPageNumber="16" useFirstPageNumber="1" horizontalDpi="600" verticalDpi="600" orientation="landscape" paperSize="9" scale="60"/>
</worksheet>
</file>

<file path=xl/worksheets/sheet17.xml><?xml version="1.0" encoding="utf-8"?>
<worksheet xmlns="http://schemas.openxmlformats.org/spreadsheetml/2006/main" xmlns:r="http://schemas.openxmlformats.org/officeDocument/2006/relationships">
  <sheetPr>
    <tabColor indexed="10"/>
  </sheetPr>
  <dimension ref="A1:I28"/>
  <sheetViews>
    <sheetView showZeros="0" zoomScaleSheetLayoutView="115" workbookViewId="0" topLeftCell="A1">
      <selection activeCell="G4" sqref="G4"/>
    </sheetView>
  </sheetViews>
  <sheetFormatPr defaultColWidth="9.00390625" defaultRowHeight="38.25" customHeight="1"/>
  <cols>
    <col min="1" max="1" width="27.625" style="71" customWidth="1"/>
    <col min="2" max="4" width="11.75390625" style="71" customWidth="1"/>
    <col min="5" max="5" width="9.875" style="71" customWidth="1"/>
    <col min="6" max="8" width="9.00390625" style="71" customWidth="1"/>
    <col min="9" max="9" width="13.75390625" style="71" bestFit="1" customWidth="1"/>
    <col min="10" max="16384" width="9.00390625" style="71" customWidth="1"/>
  </cols>
  <sheetData>
    <row r="1" spans="1:5" ht="21" customHeight="1">
      <c r="A1" s="98" t="s">
        <v>175</v>
      </c>
      <c r="B1" s="99"/>
      <c r="C1" s="99"/>
      <c r="D1" s="99"/>
      <c r="E1" s="100"/>
    </row>
    <row r="2" spans="1:5" ht="38.25" customHeight="1">
      <c r="A2" s="75" t="s">
        <v>415</v>
      </c>
      <c r="B2" s="75"/>
      <c r="C2" s="75"/>
      <c r="D2" s="75"/>
      <c r="E2" s="75"/>
    </row>
    <row r="3" spans="1:5" ht="21.75" customHeight="1">
      <c r="A3" s="101"/>
      <c r="B3" s="102"/>
      <c r="C3" s="102"/>
      <c r="D3" s="102"/>
      <c r="E3" s="100" t="s">
        <v>11</v>
      </c>
    </row>
    <row r="4" spans="1:5" ht="48" customHeight="1">
      <c r="A4" s="103" t="s">
        <v>12</v>
      </c>
      <c r="B4" s="104" t="s">
        <v>416</v>
      </c>
      <c r="C4" s="105" t="s">
        <v>217</v>
      </c>
      <c r="D4" s="106"/>
      <c r="E4" s="107"/>
    </row>
    <row r="5" spans="1:5" ht="48" customHeight="1">
      <c r="A5" s="108"/>
      <c r="B5" s="109"/>
      <c r="C5" s="107" t="s">
        <v>417</v>
      </c>
      <c r="D5" s="110" t="s">
        <v>64</v>
      </c>
      <c r="E5" s="111" t="s">
        <v>219</v>
      </c>
    </row>
    <row r="6" spans="1:5" ht="48" customHeight="1">
      <c r="A6" s="85" t="s">
        <v>418</v>
      </c>
      <c r="B6" s="112">
        <f>SUM(B7:B13)</f>
        <v>45800</v>
      </c>
      <c r="C6" s="113">
        <f>SUM(C7:C13)</f>
        <v>53000</v>
      </c>
      <c r="D6" s="112">
        <f aca="true" t="shared" si="0" ref="D6:D13">+C6-B6</f>
        <v>7200</v>
      </c>
      <c r="E6" s="114">
        <f aca="true" t="shared" si="1" ref="E6:E12">+D6/B6</f>
        <v>0.157</v>
      </c>
    </row>
    <row r="7" spans="1:9" ht="48" customHeight="1">
      <c r="A7" s="115" t="s">
        <v>108</v>
      </c>
      <c r="B7" s="116">
        <v>42000</v>
      </c>
      <c r="C7" s="117">
        <v>49000</v>
      </c>
      <c r="D7" s="118">
        <f t="shared" si="0"/>
        <v>7000</v>
      </c>
      <c r="E7" s="119">
        <f t="shared" si="1"/>
        <v>0.167</v>
      </c>
      <c r="I7" s="122"/>
    </row>
    <row r="8" spans="1:5" ht="48" customHeight="1">
      <c r="A8" s="115" t="s">
        <v>109</v>
      </c>
      <c r="B8" s="116">
        <v>750</v>
      </c>
      <c r="C8" s="117">
        <v>800</v>
      </c>
      <c r="D8" s="118">
        <f t="shared" si="0"/>
        <v>50</v>
      </c>
      <c r="E8" s="119">
        <f t="shared" si="1"/>
        <v>0.067</v>
      </c>
    </row>
    <row r="9" spans="1:5" ht="48" customHeight="1">
      <c r="A9" s="115" t="s">
        <v>110</v>
      </c>
      <c r="B9" s="116">
        <v>150</v>
      </c>
      <c r="C9" s="117">
        <v>200</v>
      </c>
      <c r="D9" s="118">
        <f t="shared" si="0"/>
        <v>50</v>
      </c>
      <c r="E9" s="119">
        <f t="shared" si="1"/>
        <v>0.333</v>
      </c>
    </row>
    <row r="10" spans="1:5" ht="48" customHeight="1">
      <c r="A10" s="115" t="s">
        <v>111</v>
      </c>
      <c r="B10" s="116">
        <v>1900</v>
      </c>
      <c r="C10" s="117">
        <v>2000</v>
      </c>
      <c r="D10" s="118">
        <f t="shared" si="0"/>
        <v>100</v>
      </c>
      <c r="E10" s="119">
        <f t="shared" si="1"/>
        <v>0.053</v>
      </c>
    </row>
    <row r="11" spans="1:5" ht="48" customHeight="1">
      <c r="A11" s="115" t="s">
        <v>112</v>
      </c>
      <c r="B11" s="116">
        <v>450</v>
      </c>
      <c r="C11" s="117">
        <v>500</v>
      </c>
      <c r="D11" s="118">
        <f t="shared" si="0"/>
        <v>50</v>
      </c>
      <c r="E11" s="119">
        <f t="shared" si="1"/>
        <v>0.111</v>
      </c>
    </row>
    <row r="12" spans="1:5" ht="48" customHeight="1">
      <c r="A12" s="115" t="s">
        <v>113</v>
      </c>
      <c r="B12" s="116">
        <v>550</v>
      </c>
      <c r="C12" s="117">
        <v>500</v>
      </c>
      <c r="D12" s="118">
        <f t="shared" si="0"/>
        <v>-50</v>
      </c>
      <c r="E12" s="119">
        <f t="shared" si="1"/>
        <v>-0.091</v>
      </c>
    </row>
    <row r="13" spans="1:5" ht="48" customHeight="1">
      <c r="A13" s="115" t="s">
        <v>114</v>
      </c>
      <c r="B13" s="116"/>
      <c r="C13" s="117"/>
      <c r="D13" s="118">
        <f t="shared" si="0"/>
        <v>0</v>
      </c>
      <c r="E13" s="119"/>
    </row>
    <row r="14" spans="2:3" ht="38.25" customHeight="1">
      <c r="B14" s="120"/>
      <c r="C14" s="121"/>
    </row>
    <row r="15" spans="2:7" ht="38.25" customHeight="1">
      <c r="B15" s="92"/>
      <c r="C15" s="92"/>
      <c r="D15" s="92"/>
      <c r="E15" s="92"/>
      <c r="F15" s="92"/>
      <c r="G15" s="92"/>
    </row>
    <row r="16" spans="2:7" ht="38.25" customHeight="1">
      <c r="B16" s="92"/>
      <c r="C16" s="92"/>
      <c r="D16" s="92"/>
      <c r="E16" s="92"/>
      <c r="F16" s="92"/>
      <c r="G16" s="92"/>
    </row>
    <row r="17" spans="2:7" ht="38.25" customHeight="1">
      <c r="B17" s="92"/>
      <c r="C17" s="92"/>
      <c r="D17" s="92"/>
      <c r="E17" s="92"/>
      <c r="F17" s="92"/>
      <c r="G17" s="92"/>
    </row>
    <row r="18" spans="2:7" ht="38.25" customHeight="1">
      <c r="B18" s="92"/>
      <c r="C18" s="92"/>
      <c r="D18" s="92"/>
      <c r="E18" s="92"/>
      <c r="F18" s="92"/>
      <c r="G18" s="92"/>
    </row>
    <row r="19" spans="2:7" ht="38.25" customHeight="1">
      <c r="B19" s="92"/>
      <c r="C19" s="92"/>
      <c r="D19" s="92"/>
      <c r="E19" s="92"/>
      <c r="F19" s="92"/>
      <c r="G19" s="92"/>
    </row>
    <row r="20" spans="2:7" ht="38.25" customHeight="1">
      <c r="B20" s="92"/>
      <c r="C20" s="92"/>
      <c r="D20" s="92"/>
      <c r="E20" s="92"/>
      <c r="F20" s="92"/>
      <c r="G20" s="92"/>
    </row>
    <row r="21" spans="2:7" ht="38.25" customHeight="1">
      <c r="B21" s="92"/>
      <c r="C21" s="92"/>
      <c r="D21" s="92"/>
      <c r="E21" s="92"/>
      <c r="F21" s="92"/>
      <c r="G21" s="92"/>
    </row>
    <row r="22" spans="2:7" ht="38.25" customHeight="1">
      <c r="B22" s="92"/>
      <c r="C22" s="92"/>
      <c r="D22" s="92"/>
      <c r="E22" s="92"/>
      <c r="F22" s="92"/>
      <c r="G22" s="92"/>
    </row>
    <row r="23" spans="2:7" ht="38.25" customHeight="1">
      <c r="B23" s="92"/>
      <c r="C23" s="92"/>
      <c r="D23" s="92"/>
      <c r="E23" s="92"/>
      <c r="F23" s="92"/>
      <c r="G23" s="92"/>
    </row>
    <row r="24" spans="2:7" ht="38.25" customHeight="1">
      <c r="B24" s="92"/>
      <c r="C24" s="92"/>
      <c r="D24" s="92"/>
      <c r="E24" s="92"/>
      <c r="F24" s="92"/>
      <c r="G24" s="92"/>
    </row>
    <row r="25" spans="2:7" ht="38.25" customHeight="1">
      <c r="B25" s="92"/>
      <c r="C25" s="92"/>
      <c r="D25" s="92"/>
      <c r="E25" s="92"/>
      <c r="F25" s="92"/>
      <c r="G25" s="92"/>
    </row>
    <row r="26" spans="2:7" ht="38.25" customHeight="1">
      <c r="B26" s="92"/>
      <c r="C26" s="92"/>
      <c r="D26" s="92"/>
      <c r="E26" s="92"/>
      <c r="F26" s="92"/>
      <c r="G26" s="92"/>
    </row>
    <row r="27" spans="2:7" ht="38.25" customHeight="1">
      <c r="B27" s="92"/>
      <c r="C27" s="92"/>
      <c r="D27" s="92"/>
      <c r="E27" s="92"/>
      <c r="F27" s="92"/>
      <c r="G27" s="92"/>
    </row>
    <row r="28" spans="2:7" ht="38.25" customHeight="1">
      <c r="B28" s="92"/>
      <c r="C28" s="92"/>
      <c r="D28" s="92"/>
      <c r="E28" s="92"/>
      <c r="F28" s="92"/>
      <c r="G28" s="92"/>
    </row>
  </sheetData>
  <sheetProtection/>
  <mergeCells count="4">
    <mergeCell ref="A2:E2"/>
    <mergeCell ref="C4:E4"/>
    <mergeCell ref="A4:A5"/>
    <mergeCell ref="B4:B5"/>
  </mergeCells>
  <printOptions horizontalCentered="1"/>
  <pageMargins left="0.7900000000000001" right="0.75" top="0.99" bottom="0.7900000000000001" header="0" footer="0.59"/>
  <pageSetup firstPageNumber="33" useFirstPageNumber="1"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10"/>
    <pageSetUpPr fitToPage="1"/>
  </sheetPr>
  <dimension ref="A1:K30"/>
  <sheetViews>
    <sheetView showZeros="0" zoomScaleSheetLayoutView="115" workbookViewId="0" topLeftCell="A4">
      <selection activeCell="C15" sqref="C15"/>
    </sheetView>
  </sheetViews>
  <sheetFormatPr defaultColWidth="9.00390625" defaultRowHeight="46.5" customHeight="1"/>
  <cols>
    <col min="1" max="1" width="35.75390625" style="72" customWidth="1"/>
    <col min="2" max="8" width="10.00390625" style="72" customWidth="1"/>
    <col min="9" max="9" width="9.125" style="73" customWidth="1"/>
    <col min="10" max="10" width="8.625" style="72" customWidth="1"/>
    <col min="11" max="11" width="10.375" style="72" hidden="1" customWidth="1"/>
    <col min="12" max="16384" width="9.00390625" style="72" customWidth="1"/>
  </cols>
  <sheetData>
    <row r="1" spans="1:9" s="71" customFormat="1" ht="20.25" customHeight="1">
      <c r="A1" s="3" t="s">
        <v>419</v>
      </c>
      <c r="B1" s="74"/>
      <c r="C1" s="74"/>
      <c r="D1" s="74"/>
      <c r="E1" s="74"/>
      <c r="F1" s="74"/>
      <c r="G1" s="74"/>
      <c r="H1" s="74"/>
      <c r="I1" s="21"/>
    </row>
    <row r="2" spans="1:9" ht="46.5" customHeight="1">
      <c r="A2" s="75" t="s">
        <v>420</v>
      </c>
      <c r="B2" s="75"/>
      <c r="C2" s="75"/>
      <c r="D2" s="75"/>
      <c r="E2" s="75"/>
      <c r="F2" s="75"/>
      <c r="G2" s="75"/>
      <c r="H2" s="75"/>
      <c r="I2" s="75"/>
    </row>
    <row r="3" s="71" customFormat="1" ht="20.25" customHeight="1">
      <c r="I3" s="21" t="s">
        <v>11</v>
      </c>
    </row>
    <row r="4" spans="1:9" s="71" customFormat="1" ht="40.5" customHeight="1">
      <c r="A4" s="76" t="s">
        <v>421</v>
      </c>
      <c r="B4" s="77" t="s">
        <v>223</v>
      </c>
      <c r="C4" s="78"/>
      <c r="D4" s="78"/>
      <c r="E4" s="79" t="s">
        <v>217</v>
      </c>
      <c r="F4" s="80"/>
      <c r="G4" s="80"/>
      <c r="H4" s="80"/>
      <c r="I4" s="93"/>
    </row>
    <row r="5" spans="1:9" s="71" customFormat="1" ht="27" customHeight="1">
      <c r="A5" s="81"/>
      <c r="B5" s="82" t="s">
        <v>224</v>
      </c>
      <c r="C5" s="83" t="s">
        <v>225</v>
      </c>
      <c r="D5" s="83"/>
      <c r="E5" s="82" t="s">
        <v>224</v>
      </c>
      <c r="F5" s="83" t="s">
        <v>225</v>
      </c>
      <c r="G5" s="83"/>
      <c r="H5" s="82" t="s">
        <v>422</v>
      </c>
      <c r="I5" s="94" t="s">
        <v>423</v>
      </c>
    </row>
    <row r="6" spans="1:9" s="71" customFormat="1" ht="52.5" customHeight="1">
      <c r="A6" s="84"/>
      <c r="B6" s="82"/>
      <c r="C6" s="82" t="s">
        <v>228</v>
      </c>
      <c r="D6" s="82" t="s">
        <v>424</v>
      </c>
      <c r="E6" s="82"/>
      <c r="F6" s="82" t="s">
        <v>228</v>
      </c>
      <c r="G6" s="82" t="s">
        <v>424</v>
      </c>
      <c r="H6" s="82"/>
      <c r="I6" s="94"/>
    </row>
    <row r="7" spans="1:11" s="71" customFormat="1" ht="54" customHeight="1">
      <c r="A7" s="85" t="s">
        <v>425</v>
      </c>
      <c r="B7" s="86">
        <f>SUM(C7:D7)</f>
        <v>77041</v>
      </c>
      <c r="C7" s="86">
        <f>SUM(C8:C16)</f>
        <v>76800</v>
      </c>
      <c r="D7" s="86">
        <f>SUM(D8:D16)</f>
        <v>241</v>
      </c>
      <c r="E7" s="86">
        <f>SUM(F7:G7)</f>
        <v>27346</v>
      </c>
      <c r="F7" s="86">
        <f>SUM(F9:F16)</f>
        <v>27000</v>
      </c>
      <c r="G7" s="86">
        <f>SUM(G9:G16)</f>
        <v>346</v>
      </c>
      <c r="H7" s="86">
        <f aca="true" t="shared" si="0" ref="H7:H17">+F7-C7</f>
        <v>-49800</v>
      </c>
      <c r="I7" s="95">
        <f aca="true" t="shared" si="1" ref="I7:I13">+H7/C7</f>
        <v>-0.648</v>
      </c>
      <c r="K7" s="71">
        <v>1148871</v>
      </c>
    </row>
    <row r="8" spans="1:11" s="71" customFormat="1" ht="36" customHeight="1" hidden="1">
      <c r="A8" s="87" t="s">
        <v>426</v>
      </c>
      <c r="B8" s="88">
        <f>SUM(C8:D8)</f>
        <v>0</v>
      </c>
      <c r="C8" s="88"/>
      <c r="D8" s="88"/>
      <c r="E8" s="86">
        <f aca="true" t="shared" si="2" ref="E8:E16">SUM(F8:G8)</f>
        <v>0</v>
      </c>
      <c r="F8" s="88"/>
      <c r="G8" s="88"/>
      <c r="H8" s="88">
        <f t="shared" si="0"/>
        <v>0</v>
      </c>
      <c r="I8" s="96"/>
      <c r="K8" s="71">
        <v>1028954</v>
      </c>
    </row>
    <row r="9" spans="1:11" s="71" customFormat="1" ht="36" customHeight="1">
      <c r="A9" s="87" t="s">
        <v>427</v>
      </c>
      <c r="B9" s="88">
        <f aca="true" t="shared" si="3" ref="B9:B16">C9+D9</f>
        <v>62000</v>
      </c>
      <c r="C9" s="88">
        <v>62000</v>
      </c>
      <c r="D9" s="88"/>
      <c r="E9" s="86">
        <f t="shared" si="2"/>
        <v>9000</v>
      </c>
      <c r="F9" s="88">
        <v>9000</v>
      </c>
      <c r="G9" s="88"/>
      <c r="H9" s="88">
        <f t="shared" si="0"/>
        <v>-53000</v>
      </c>
      <c r="I9" s="96">
        <f t="shared" si="1"/>
        <v>-0.855</v>
      </c>
      <c r="K9" s="71">
        <v>1028954</v>
      </c>
    </row>
    <row r="10" spans="1:11" s="71" customFormat="1" ht="36" customHeight="1">
      <c r="A10" s="87" t="s">
        <v>428</v>
      </c>
      <c r="B10" s="88"/>
      <c r="C10" s="88"/>
      <c r="D10" s="88"/>
      <c r="E10" s="86">
        <f t="shared" si="2"/>
        <v>800</v>
      </c>
      <c r="F10" s="88">
        <v>800</v>
      </c>
      <c r="G10" s="88"/>
      <c r="H10" s="88">
        <f t="shared" si="0"/>
        <v>800</v>
      </c>
      <c r="I10" s="96"/>
      <c r="K10" s="71">
        <v>1086279</v>
      </c>
    </row>
    <row r="11" spans="1:11" s="71" customFormat="1" ht="36" customHeight="1">
      <c r="A11" s="89" t="s">
        <v>429</v>
      </c>
      <c r="B11" s="88"/>
      <c r="C11" s="88"/>
      <c r="D11" s="88"/>
      <c r="E11" s="86">
        <f t="shared" si="2"/>
        <v>200</v>
      </c>
      <c r="F11" s="88">
        <v>200</v>
      </c>
      <c r="G11" s="88"/>
      <c r="H11" s="88">
        <f t="shared" si="0"/>
        <v>200</v>
      </c>
      <c r="I11" s="96"/>
      <c r="K11" s="71">
        <v>26181</v>
      </c>
    </row>
    <row r="12" spans="1:11" s="71" customFormat="1" ht="36" customHeight="1">
      <c r="A12" s="89" t="s">
        <v>430</v>
      </c>
      <c r="B12" s="88">
        <f t="shared" si="3"/>
        <v>1500</v>
      </c>
      <c r="C12" s="88">
        <v>1500</v>
      </c>
      <c r="D12" s="88"/>
      <c r="E12" s="86">
        <f t="shared" si="2"/>
        <v>2000</v>
      </c>
      <c r="F12" s="88">
        <v>2000</v>
      </c>
      <c r="G12" s="88"/>
      <c r="H12" s="88">
        <f t="shared" si="0"/>
        <v>500</v>
      </c>
      <c r="I12" s="96">
        <f t="shared" si="1"/>
        <v>0.333</v>
      </c>
      <c r="K12" s="71">
        <v>48103</v>
      </c>
    </row>
    <row r="13" spans="1:9" s="71" customFormat="1" ht="36" customHeight="1">
      <c r="A13" s="89" t="s">
        <v>431</v>
      </c>
      <c r="B13" s="88">
        <f t="shared" si="3"/>
        <v>900</v>
      </c>
      <c r="C13" s="88">
        <v>900</v>
      </c>
      <c r="D13" s="88"/>
      <c r="E13" s="86">
        <f t="shared" si="2"/>
        <v>500</v>
      </c>
      <c r="F13" s="88">
        <v>500</v>
      </c>
      <c r="G13" s="88"/>
      <c r="H13" s="88">
        <f t="shared" si="0"/>
        <v>-400</v>
      </c>
      <c r="I13" s="96">
        <f t="shared" si="1"/>
        <v>-0.444</v>
      </c>
    </row>
    <row r="14" spans="1:11" s="71" customFormat="1" ht="36" customHeight="1">
      <c r="A14" s="87" t="s">
        <v>432</v>
      </c>
      <c r="B14" s="88">
        <f t="shared" si="3"/>
        <v>0</v>
      </c>
      <c r="C14" s="88"/>
      <c r="D14" s="88"/>
      <c r="E14" s="86">
        <f t="shared" si="2"/>
        <v>0</v>
      </c>
      <c r="F14" s="88"/>
      <c r="G14" s="88"/>
      <c r="H14" s="88">
        <f t="shared" si="0"/>
        <v>0</v>
      </c>
      <c r="I14" s="96"/>
      <c r="K14" s="71">
        <v>2536</v>
      </c>
    </row>
    <row r="15" spans="1:9" s="71" customFormat="1" ht="36" customHeight="1">
      <c r="A15" s="89" t="s">
        <v>433</v>
      </c>
      <c r="B15" s="88">
        <f t="shared" si="3"/>
        <v>641</v>
      </c>
      <c r="C15" s="88">
        <v>400</v>
      </c>
      <c r="D15" s="88">
        <v>241</v>
      </c>
      <c r="E15" s="86">
        <f t="shared" si="2"/>
        <v>846</v>
      </c>
      <c r="F15" s="88">
        <v>500</v>
      </c>
      <c r="G15" s="88">
        <v>346</v>
      </c>
      <c r="H15" s="88">
        <f t="shared" si="0"/>
        <v>100</v>
      </c>
      <c r="I15" s="96">
        <f>+H15/C15</f>
        <v>0.25</v>
      </c>
    </row>
    <row r="16" spans="1:9" s="71" customFormat="1" ht="36" customHeight="1">
      <c r="A16" s="89" t="s">
        <v>434</v>
      </c>
      <c r="B16" s="88">
        <f t="shared" si="3"/>
        <v>12000</v>
      </c>
      <c r="C16" s="88">
        <v>12000</v>
      </c>
      <c r="D16" s="88"/>
      <c r="E16" s="86">
        <f t="shared" si="2"/>
        <v>14000</v>
      </c>
      <c r="F16" s="88">
        <v>14000</v>
      </c>
      <c r="G16" s="88"/>
      <c r="H16" s="88">
        <f t="shared" si="0"/>
        <v>2000</v>
      </c>
      <c r="I16" s="96">
        <f>+H16/C16</f>
        <v>0.167</v>
      </c>
    </row>
    <row r="17" spans="1:9" s="71" customFormat="1" ht="27.75" customHeight="1">
      <c r="A17" s="90" t="s">
        <v>435</v>
      </c>
      <c r="B17" s="91"/>
      <c r="C17" s="91"/>
      <c r="D17" s="91"/>
      <c r="E17" s="91"/>
      <c r="F17" s="91"/>
      <c r="G17" s="91"/>
      <c r="H17" s="91"/>
      <c r="I17" s="91"/>
    </row>
    <row r="18" spans="2:11" ht="46.5" customHeight="1">
      <c r="B18" s="92"/>
      <c r="C18" s="92"/>
      <c r="D18" s="92"/>
      <c r="E18" s="92"/>
      <c r="F18" s="92"/>
      <c r="G18" s="92"/>
      <c r="H18" s="92"/>
      <c r="I18" s="97"/>
      <c r="J18" s="92"/>
      <c r="K18" s="92"/>
    </row>
    <row r="19" spans="2:11" ht="46.5" customHeight="1">
      <c r="B19" s="92"/>
      <c r="C19" s="92"/>
      <c r="D19" s="92"/>
      <c r="E19" s="92"/>
      <c r="F19" s="92"/>
      <c r="G19" s="92"/>
      <c r="H19" s="92"/>
      <c r="I19" s="97"/>
      <c r="J19" s="92"/>
      <c r="K19" s="92"/>
    </row>
    <row r="20" spans="2:11" ht="46.5" customHeight="1">
      <c r="B20" s="92"/>
      <c r="C20" s="92"/>
      <c r="D20" s="92"/>
      <c r="E20" s="92"/>
      <c r="F20" s="92"/>
      <c r="G20" s="92"/>
      <c r="H20" s="92"/>
      <c r="I20" s="97"/>
      <c r="J20" s="92"/>
      <c r="K20" s="92"/>
    </row>
    <row r="21" spans="2:11" ht="46.5" customHeight="1">
      <c r="B21" s="92"/>
      <c r="C21" s="92"/>
      <c r="D21" s="92"/>
      <c r="E21" s="92"/>
      <c r="F21" s="92"/>
      <c r="G21" s="92"/>
      <c r="H21" s="92"/>
      <c r="I21" s="97"/>
      <c r="J21" s="92"/>
      <c r="K21" s="92"/>
    </row>
    <row r="22" spans="2:11" ht="46.5" customHeight="1">
      <c r="B22" s="92"/>
      <c r="C22" s="92"/>
      <c r="D22" s="92"/>
      <c r="E22" s="92"/>
      <c r="F22" s="92"/>
      <c r="G22" s="92"/>
      <c r="H22" s="92"/>
      <c r="I22" s="97"/>
      <c r="J22" s="92"/>
      <c r="K22" s="92"/>
    </row>
    <row r="23" spans="2:11" ht="46.5" customHeight="1">
      <c r="B23" s="92"/>
      <c r="C23" s="92"/>
      <c r="D23" s="92"/>
      <c r="E23" s="92"/>
      <c r="F23" s="92"/>
      <c r="G23" s="92"/>
      <c r="H23" s="92"/>
      <c r="I23" s="97"/>
      <c r="J23" s="92"/>
      <c r="K23" s="92"/>
    </row>
    <row r="24" spans="2:11" ht="46.5" customHeight="1">
      <c r="B24" s="92"/>
      <c r="C24" s="92"/>
      <c r="D24" s="92"/>
      <c r="E24" s="92"/>
      <c r="F24" s="92"/>
      <c r="G24" s="92"/>
      <c r="H24" s="92"/>
      <c r="I24" s="97"/>
      <c r="J24" s="92"/>
      <c r="K24" s="92"/>
    </row>
    <row r="25" spans="2:11" ht="46.5" customHeight="1">
      <c r="B25" s="92"/>
      <c r="C25" s="92"/>
      <c r="D25" s="92"/>
      <c r="E25" s="92"/>
      <c r="F25" s="92"/>
      <c r="G25" s="92"/>
      <c r="H25" s="92"/>
      <c r="I25" s="97"/>
      <c r="J25" s="92"/>
      <c r="K25" s="92"/>
    </row>
    <row r="26" spans="2:11" ht="46.5" customHeight="1">
      <c r="B26" s="92"/>
      <c r="C26" s="92"/>
      <c r="D26" s="92"/>
      <c r="E26" s="92"/>
      <c r="F26" s="92"/>
      <c r="G26" s="92"/>
      <c r="H26" s="92"/>
      <c r="I26" s="97"/>
      <c r="J26" s="92"/>
      <c r="K26" s="92"/>
    </row>
    <row r="27" spans="2:11" ht="46.5" customHeight="1">
      <c r="B27" s="92"/>
      <c r="C27" s="92"/>
      <c r="D27" s="92"/>
      <c r="E27" s="92"/>
      <c r="F27" s="92"/>
      <c r="G27" s="92"/>
      <c r="H27" s="92"/>
      <c r="I27" s="97"/>
      <c r="J27" s="92"/>
      <c r="K27" s="92"/>
    </row>
    <row r="28" spans="2:11" ht="46.5" customHeight="1">
      <c r="B28" s="92"/>
      <c r="C28" s="92"/>
      <c r="D28" s="92"/>
      <c r="E28" s="92"/>
      <c r="F28" s="92"/>
      <c r="G28" s="92"/>
      <c r="H28" s="92"/>
      <c r="I28" s="97"/>
      <c r="J28" s="92"/>
      <c r="K28" s="92"/>
    </row>
    <row r="29" spans="2:11" ht="46.5" customHeight="1">
      <c r="B29" s="92"/>
      <c r="C29" s="92"/>
      <c r="D29" s="92"/>
      <c r="E29" s="92"/>
      <c r="F29" s="92"/>
      <c r="G29" s="92"/>
      <c r="H29" s="92"/>
      <c r="I29" s="97"/>
      <c r="J29" s="92"/>
      <c r="K29" s="92"/>
    </row>
    <row r="30" spans="10:11" ht="46.5" customHeight="1">
      <c r="J30" s="92"/>
      <c r="K30" s="92"/>
    </row>
  </sheetData>
  <sheetProtection/>
  <mergeCells count="11">
    <mergeCell ref="A2:I2"/>
    <mergeCell ref="B4:D4"/>
    <mergeCell ref="E4:I4"/>
    <mergeCell ref="C5:D5"/>
    <mergeCell ref="F5:G5"/>
    <mergeCell ref="A17:I17"/>
    <mergeCell ref="A4:A6"/>
    <mergeCell ref="B5:B6"/>
    <mergeCell ref="E5:E6"/>
    <mergeCell ref="H5:H6"/>
    <mergeCell ref="I5:I6"/>
  </mergeCells>
  <printOptions horizontalCentered="1"/>
  <pageMargins left="0.7900000000000001" right="0.75" top="0.99" bottom="0.39" header="0" footer="0.59"/>
  <pageSetup firstPageNumber="34" useFirstPageNumber="1" fitToHeight="1" fitToWidth="1" horizontalDpi="600" verticalDpi="600" orientation="portrait" paperSize="9" scale="70"/>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L69"/>
  <sheetViews>
    <sheetView showZeros="0" zoomScaleSheetLayoutView="100" workbookViewId="0" topLeftCell="A55">
      <selection activeCell="A67" sqref="A67:A68"/>
    </sheetView>
  </sheetViews>
  <sheetFormatPr defaultColWidth="9.00390625" defaultRowHeight="14.25"/>
  <cols>
    <col min="1" max="1" width="22.50390625" style="26" customWidth="1"/>
    <col min="2" max="2" width="17.875" style="27" customWidth="1"/>
    <col min="3" max="3" width="10.00390625" style="28" customWidth="1"/>
    <col min="4" max="4" width="9.875" style="28" customWidth="1"/>
    <col min="5" max="5" width="10.00390625" style="28" customWidth="1"/>
    <col min="6" max="6" width="10.00390625" style="29" customWidth="1"/>
    <col min="7" max="7" width="10.00390625" style="28" customWidth="1"/>
    <col min="8" max="8" width="20.25390625" style="30" customWidth="1"/>
    <col min="9" max="11" width="10.00390625" style="31" customWidth="1"/>
    <col min="12" max="12" width="10.00390625" style="30" customWidth="1"/>
    <col min="13" max="16384" width="9.00390625" style="29" customWidth="1"/>
  </cols>
  <sheetData>
    <row r="1" spans="1:12" s="24" customFormat="1" ht="24.75" customHeight="1">
      <c r="A1" s="3" t="s">
        <v>436</v>
      </c>
      <c r="B1" s="32"/>
      <c r="C1" s="33"/>
      <c r="D1" s="33"/>
      <c r="E1" s="33"/>
      <c r="F1" s="25"/>
      <c r="G1" s="33"/>
      <c r="H1" s="25"/>
      <c r="I1" s="25"/>
      <c r="J1" s="25"/>
      <c r="K1" s="58"/>
      <c r="L1" s="58"/>
    </row>
    <row r="2" spans="1:12" ht="42" customHeight="1">
      <c r="A2" s="34" t="s">
        <v>437</v>
      </c>
      <c r="B2" s="35"/>
      <c r="C2" s="36"/>
      <c r="D2" s="36"/>
      <c r="E2" s="36"/>
      <c r="F2" s="34"/>
      <c r="G2" s="36"/>
      <c r="H2" s="34"/>
      <c r="I2" s="34"/>
      <c r="J2" s="34"/>
      <c r="K2" s="34"/>
      <c r="L2" s="34"/>
    </row>
    <row r="3" spans="2:12" s="24" customFormat="1" ht="24.75" customHeight="1">
      <c r="B3" s="37"/>
      <c r="C3" s="38"/>
      <c r="D3" s="38"/>
      <c r="E3" s="38"/>
      <c r="F3" s="39"/>
      <c r="G3" s="38"/>
      <c r="H3" s="39"/>
      <c r="I3" s="39"/>
      <c r="J3" s="59"/>
      <c r="K3" s="60" t="s">
        <v>11</v>
      </c>
      <c r="L3" s="60"/>
    </row>
    <row r="4" spans="1:12" s="25" customFormat="1" ht="36" customHeight="1">
      <c r="A4" s="40" t="s">
        <v>438</v>
      </c>
      <c r="B4" s="41" t="s">
        <v>439</v>
      </c>
      <c r="C4" s="42" t="s">
        <v>166</v>
      </c>
      <c r="D4" s="42" t="s">
        <v>167</v>
      </c>
      <c r="E4" s="42" t="s">
        <v>440</v>
      </c>
      <c r="F4" s="40" t="s">
        <v>64</v>
      </c>
      <c r="G4" s="42" t="s">
        <v>219</v>
      </c>
      <c r="H4" s="40" t="s">
        <v>441</v>
      </c>
      <c r="I4" s="40" t="s">
        <v>167</v>
      </c>
      <c r="J4" s="40" t="s">
        <v>440</v>
      </c>
      <c r="K4" s="40" t="s">
        <v>64</v>
      </c>
      <c r="L4" s="40" t="s">
        <v>219</v>
      </c>
    </row>
    <row r="5" spans="1:12" s="24" customFormat="1" ht="34.5" customHeight="1">
      <c r="A5" s="43" t="s">
        <v>442</v>
      </c>
      <c r="B5" s="44" t="s">
        <v>443</v>
      </c>
      <c r="C5" s="45"/>
      <c r="D5" s="45"/>
      <c r="E5" s="45"/>
      <c r="F5" s="46">
        <f aca="true" t="shared" si="0" ref="F5:F52">+E5-D5</f>
        <v>0</v>
      </c>
      <c r="G5" s="47"/>
      <c r="H5" s="43" t="s">
        <v>444</v>
      </c>
      <c r="I5" s="61">
        <v>5</v>
      </c>
      <c r="J5" s="61"/>
      <c r="K5" s="61">
        <f aca="true" t="shared" si="1" ref="K5:K7">+J5-I5</f>
        <v>-5</v>
      </c>
      <c r="L5" s="62"/>
    </row>
    <row r="6" spans="1:12" s="24" customFormat="1" ht="34.5" customHeight="1">
      <c r="A6" s="43" t="s">
        <v>442</v>
      </c>
      <c r="B6" s="48" t="s">
        <v>445</v>
      </c>
      <c r="C6" s="45">
        <v>9</v>
      </c>
      <c r="D6" s="45">
        <v>16.85</v>
      </c>
      <c r="E6" s="45">
        <v>15</v>
      </c>
      <c r="F6" s="46">
        <f t="shared" si="0"/>
        <v>-1.85</v>
      </c>
      <c r="G6" s="47">
        <v>1</v>
      </c>
      <c r="H6" s="43" t="s">
        <v>446</v>
      </c>
      <c r="I6" s="61">
        <v>470</v>
      </c>
      <c r="J6" s="61">
        <v>331</v>
      </c>
      <c r="K6" s="61">
        <f t="shared" si="1"/>
        <v>-139</v>
      </c>
      <c r="L6" s="62">
        <f aca="true" t="shared" si="2" ref="L5:L7">K6/I6</f>
        <v>-0.296</v>
      </c>
    </row>
    <row r="7" spans="1:12" s="24" customFormat="1" ht="34.5" customHeight="1">
      <c r="A7" s="43" t="s">
        <v>447</v>
      </c>
      <c r="B7" s="44" t="s">
        <v>448</v>
      </c>
      <c r="C7" s="45"/>
      <c r="D7" s="45"/>
      <c r="E7" s="45"/>
      <c r="F7" s="46">
        <f t="shared" si="0"/>
        <v>0</v>
      </c>
      <c r="G7" s="47"/>
      <c r="H7" s="43"/>
      <c r="I7" s="61"/>
      <c r="J7" s="61"/>
      <c r="K7" s="61"/>
      <c r="L7" s="62"/>
    </row>
    <row r="8" spans="1:12" s="24" customFormat="1" ht="34.5" customHeight="1">
      <c r="A8" s="43" t="s">
        <v>449</v>
      </c>
      <c r="B8" s="44" t="s">
        <v>450</v>
      </c>
      <c r="C8" s="45"/>
      <c r="D8" s="45">
        <v>0.22</v>
      </c>
      <c r="E8" s="45"/>
      <c r="F8" s="46">
        <f t="shared" si="0"/>
        <v>-0.22</v>
      </c>
      <c r="G8" s="47"/>
      <c r="H8" s="49"/>
      <c r="I8" s="49"/>
      <c r="J8" s="46"/>
      <c r="K8" s="46"/>
      <c r="L8" s="62"/>
    </row>
    <row r="9" spans="1:12" s="24" customFormat="1" ht="34.5" customHeight="1">
      <c r="A9" s="43" t="s">
        <v>449</v>
      </c>
      <c r="B9" s="44" t="s">
        <v>451</v>
      </c>
      <c r="C9" s="45">
        <v>0.3</v>
      </c>
      <c r="D9" s="45">
        <v>0.15</v>
      </c>
      <c r="E9" s="45">
        <v>0.15</v>
      </c>
      <c r="F9" s="46">
        <f t="shared" si="0"/>
        <v>0</v>
      </c>
      <c r="G9" s="47">
        <f aca="true" t="shared" si="3" ref="G9:G11">F9/D9</f>
        <v>0</v>
      </c>
      <c r="H9" s="43"/>
      <c r="I9" s="46"/>
      <c r="J9" s="46"/>
      <c r="K9" s="46"/>
      <c r="L9" s="62"/>
    </row>
    <row r="10" spans="1:12" s="24" customFormat="1" ht="34.5" customHeight="1">
      <c r="A10" s="43" t="s">
        <v>449</v>
      </c>
      <c r="B10" s="44" t="s">
        <v>452</v>
      </c>
      <c r="C10" s="45">
        <v>6</v>
      </c>
      <c r="D10" s="45">
        <v>3.92</v>
      </c>
      <c r="E10" s="45">
        <v>6.9</v>
      </c>
      <c r="F10" s="46">
        <f t="shared" si="0"/>
        <v>2.98</v>
      </c>
      <c r="G10" s="47">
        <f t="shared" si="3"/>
        <v>0.76</v>
      </c>
      <c r="H10" s="43"/>
      <c r="I10" s="46"/>
      <c r="J10" s="46"/>
      <c r="K10" s="46"/>
      <c r="L10" s="62"/>
    </row>
    <row r="11" spans="1:12" s="24" customFormat="1" ht="34.5" customHeight="1">
      <c r="A11" s="43" t="s">
        <v>449</v>
      </c>
      <c r="B11" s="44" t="s">
        <v>453</v>
      </c>
      <c r="C11" s="45">
        <v>6</v>
      </c>
      <c r="D11" s="45">
        <v>0.29</v>
      </c>
      <c r="E11" s="45">
        <v>1.58</v>
      </c>
      <c r="F11" s="46">
        <f t="shared" si="0"/>
        <v>1.29</v>
      </c>
      <c r="G11" s="47">
        <f t="shared" si="3"/>
        <v>4.448</v>
      </c>
      <c r="H11" s="43"/>
      <c r="I11" s="46"/>
      <c r="J11" s="46"/>
      <c r="K11" s="46"/>
      <c r="L11" s="62"/>
    </row>
    <row r="12" spans="1:12" s="24" customFormat="1" ht="34.5" customHeight="1">
      <c r="A12" s="43" t="s">
        <v>449</v>
      </c>
      <c r="B12" s="50" t="s">
        <v>454</v>
      </c>
      <c r="C12" s="45"/>
      <c r="D12" s="45"/>
      <c r="E12" s="45"/>
      <c r="F12" s="46">
        <f t="shared" si="0"/>
        <v>0</v>
      </c>
      <c r="G12" s="47"/>
      <c r="H12" s="43"/>
      <c r="I12" s="46"/>
      <c r="J12" s="46"/>
      <c r="K12" s="46"/>
      <c r="L12" s="62"/>
    </row>
    <row r="13" spans="1:12" s="24" customFormat="1" ht="34.5" customHeight="1">
      <c r="A13" s="43" t="s">
        <v>449</v>
      </c>
      <c r="B13" s="50" t="s">
        <v>455</v>
      </c>
      <c r="C13" s="45"/>
      <c r="D13" s="45"/>
      <c r="E13" s="45"/>
      <c r="F13" s="46">
        <f t="shared" si="0"/>
        <v>0</v>
      </c>
      <c r="G13" s="47"/>
      <c r="H13" s="43"/>
      <c r="I13" s="46"/>
      <c r="J13" s="46"/>
      <c r="K13" s="46"/>
      <c r="L13" s="62"/>
    </row>
    <row r="14" spans="1:12" s="24" customFormat="1" ht="34.5" customHeight="1">
      <c r="A14" s="43" t="s">
        <v>449</v>
      </c>
      <c r="B14" s="50" t="s">
        <v>456</v>
      </c>
      <c r="C14" s="45"/>
      <c r="D14" s="45"/>
      <c r="E14" s="45"/>
      <c r="F14" s="46">
        <f t="shared" si="0"/>
        <v>0</v>
      </c>
      <c r="G14" s="47"/>
      <c r="H14" s="43"/>
      <c r="I14" s="46"/>
      <c r="J14" s="46"/>
      <c r="K14" s="46"/>
      <c r="L14" s="62"/>
    </row>
    <row r="15" spans="1:12" s="24" customFormat="1" ht="34.5" customHeight="1">
      <c r="A15" s="43" t="s">
        <v>449</v>
      </c>
      <c r="B15" s="50" t="s">
        <v>457</v>
      </c>
      <c r="C15" s="45"/>
      <c r="D15" s="45">
        <v>0.2</v>
      </c>
      <c r="E15" s="45">
        <v>1.5</v>
      </c>
      <c r="F15" s="46">
        <f t="shared" si="0"/>
        <v>1.3</v>
      </c>
      <c r="G15" s="47">
        <f>F15/D15</f>
        <v>6.5</v>
      </c>
      <c r="H15" s="43"/>
      <c r="I15" s="46"/>
      <c r="J15" s="46"/>
      <c r="K15" s="46"/>
      <c r="L15" s="62"/>
    </row>
    <row r="16" spans="1:12" s="24" customFormat="1" ht="34.5" customHeight="1">
      <c r="A16" s="43" t="s">
        <v>449</v>
      </c>
      <c r="B16" s="44" t="s">
        <v>458</v>
      </c>
      <c r="C16" s="45"/>
      <c r="D16" s="45"/>
      <c r="E16" s="45"/>
      <c r="F16" s="46">
        <f t="shared" si="0"/>
        <v>0</v>
      </c>
      <c r="G16" s="47"/>
      <c r="H16" s="43"/>
      <c r="I16" s="46"/>
      <c r="J16" s="46"/>
      <c r="K16" s="46"/>
      <c r="L16" s="62"/>
    </row>
    <row r="17" spans="1:12" s="24" customFormat="1" ht="28.5">
      <c r="A17" s="43" t="s">
        <v>449</v>
      </c>
      <c r="B17" s="44" t="s">
        <v>459</v>
      </c>
      <c r="C17" s="45">
        <v>0.9</v>
      </c>
      <c r="D17" s="45">
        <v>100.43</v>
      </c>
      <c r="E17" s="45">
        <v>5.4</v>
      </c>
      <c r="F17" s="46">
        <f t="shared" si="0"/>
        <v>-95.03</v>
      </c>
      <c r="G17" s="47">
        <f>+F17/D17</f>
        <v>-0.946</v>
      </c>
      <c r="H17" s="43"/>
      <c r="I17" s="46"/>
      <c r="J17" s="46"/>
      <c r="K17" s="46"/>
      <c r="L17" s="62"/>
    </row>
    <row r="18" spans="1:12" s="24" customFormat="1" ht="34.5" customHeight="1">
      <c r="A18" s="43" t="s">
        <v>449</v>
      </c>
      <c r="B18" s="44" t="s">
        <v>460</v>
      </c>
      <c r="C18" s="45"/>
      <c r="D18" s="45">
        <v>0.85</v>
      </c>
      <c r="E18" s="45"/>
      <c r="F18" s="46">
        <f t="shared" si="0"/>
        <v>-0.85</v>
      </c>
      <c r="G18" s="47"/>
      <c r="H18" s="43"/>
      <c r="I18" s="46"/>
      <c r="J18" s="46"/>
      <c r="K18" s="46"/>
      <c r="L18" s="62"/>
    </row>
    <row r="19" spans="1:12" s="24" customFormat="1" ht="34.5" customHeight="1">
      <c r="A19" s="43" t="s">
        <v>449</v>
      </c>
      <c r="B19" s="44" t="s">
        <v>461</v>
      </c>
      <c r="C19" s="45"/>
      <c r="D19" s="45"/>
      <c r="E19" s="45"/>
      <c r="F19" s="46">
        <f t="shared" si="0"/>
        <v>0</v>
      </c>
      <c r="G19" s="47"/>
      <c r="H19" s="43"/>
      <c r="I19" s="46"/>
      <c r="J19" s="46"/>
      <c r="K19" s="46"/>
      <c r="L19" s="62"/>
    </row>
    <row r="20" spans="1:12" s="24" customFormat="1" ht="34.5" customHeight="1">
      <c r="A20" s="43" t="s">
        <v>449</v>
      </c>
      <c r="B20" s="44" t="s">
        <v>462</v>
      </c>
      <c r="C20" s="45">
        <v>6</v>
      </c>
      <c r="D20" s="45">
        <v>35.15</v>
      </c>
      <c r="E20" s="45"/>
      <c r="F20" s="46">
        <f t="shared" si="0"/>
        <v>-35.15</v>
      </c>
      <c r="G20" s="47">
        <f>+F20/D20</f>
        <v>-1</v>
      </c>
      <c r="H20" s="43"/>
      <c r="I20" s="46"/>
      <c r="J20" s="46"/>
      <c r="K20" s="46"/>
      <c r="L20" s="62"/>
    </row>
    <row r="21" spans="1:12" s="24" customFormat="1" ht="34.5" customHeight="1">
      <c r="A21" s="43" t="s">
        <v>449</v>
      </c>
      <c r="B21" s="50" t="s">
        <v>463</v>
      </c>
      <c r="C21" s="45"/>
      <c r="D21" s="45"/>
      <c r="E21" s="45"/>
      <c r="F21" s="46">
        <f t="shared" si="0"/>
        <v>0</v>
      </c>
      <c r="G21" s="47"/>
      <c r="H21" s="43"/>
      <c r="I21" s="46"/>
      <c r="J21" s="46"/>
      <c r="K21" s="46"/>
      <c r="L21" s="62"/>
    </row>
    <row r="22" spans="1:12" s="24" customFormat="1" ht="34.5" customHeight="1">
      <c r="A22" s="43" t="s">
        <v>449</v>
      </c>
      <c r="B22" s="50" t="s">
        <v>464</v>
      </c>
      <c r="C22" s="45"/>
      <c r="D22" s="45"/>
      <c r="E22" s="45"/>
      <c r="F22" s="46">
        <f t="shared" si="0"/>
        <v>0</v>
      </c>
      <c r="G22" s="47"/>
      <c r="H22" s="43"/>
      <c r="I22" s="46"/>
      <c r="J22" s="46"/>
      <c r="K22" s="46"/>
      <c r="L22" s="62"/>
    </row>
    <row r="23" spans="1:12" s="24" customFormat="1" ht="34.5" customHeight="1">
      <c r="A23" s="43" t="s">
        <v>449</v>
      </c>
      <c r="B23" s="50" t="s">
        <v>465</v>
      </c>
      <c r="C23" s="45"/>
      <c r="D23" s="45"/>
      <c r="E23" s="45"/>
      <c r="F23" s="46">
        <f t="shared" si="0"/>
        <v>0</v>
      </c>
      <c r="G23" s="47"/>
      <c r="H23" s="43"/>
      <c r="I23" s="46"/>
      <c r="J23" s="46"/>
      <c r="K23" s="46"/>
      <c r="L23" s="62"/>
    </row>
    <row r="24" spans="1:12" s="24" customFormat="1" ht="28.5">
      <c r="A24" s="43" t="s">
        <v>449</v>
      </c>
      <c r="B24" s="48" t="s">
        <v>466</v>
      </c>
      <c r="C24" s="45">
        <v>1.5</v>
      </c>
      <c r="D24" s="45">
        <v>0.29</v>
      </c>
      <c r="E24" s="45"/>
      <c r="F24" s="46">
        <f t="shared" si="0"/>
        <v>-0.29</v>
      </c>
      <c r="G24" s="47">
        <v>1</v>
      </c>
      <c r="H24" s="43"/>
      <c r="I24" s="46"/>
      <c r="J24" s="46"/>
      <c r="K24" s="46"/>
      <c r="L24" s="62"/>
    </row>
    <row r="25" spans="1:12" s="24" customFormat="1" ht="34.5" customHeight="1">
      <c r="A25" s="43" t="s">
        <v>449</v>
      </c>
      <c r="B25" s="50" t="s">
        <v>467</v>
      </c>
      <c r="C25" s="45"/>
      <c r="D25" s="45"/>
      <c r="E25" s="45"/>
      <c r="F25" s="46">
        <f t="shared" si="0"/>
        <v>0</v>
      </c>
      <c r="G25" s="47"/>
      <c r="H25" s="43"/>
      <c r="I25" s="46"/>
      <c r="J25" s="46"/>
      <c r="K25" s="46"/>
      <c r="L25" s="62"/>
    </row>
    <row r="26" spans="1:12" s="24" customFormat="1" ht="42.75">
      <c r="A26" s="43" t="s">
        <v>449</v>
      </c>
      <c r="B26" s="44" t="s">
        <v>468</v>
      </c>
      <c r="C26" s="45"/>
      <c r="D26" s="45"/>
      <c r="E26" s="45"/>
      <c r="F26" s="46">
        <f t="shared" si="0"/>
        <v>0</v>
      </c>
      <c r="G26" s="47"/>
      <c r="H26" s="43"/>
      <c r="I26" s="46"/>
      <c r="J26" s="46"/>
      <c r="K26" s="46"/>
      <c r="L26" s="62"/>
    </row>
    <row r="27" spans="1:12" s="24" customFormat="1" ht="34.5" customHeight="1">
      <c r="A27" s="43" t="s">
        <v>469</v>
      </c>
      <c r="B27" s="44" t="s">
        <v>470</v>
      </c>
      <c r="C27" s="45">
        <v>6</v>
      </c>
      <c r="D27" s="45">
        <v>3.91</v>
      </c>
      <c r="E27" s="45"/>
      <c r="F27" s="46">
        <f t="shared" si="0"/>
        <v>-3.91</v>
      </c>
      <c r="G27" s="47">
        <f aca="true" t="shared" si="4" ref="G27:G32">+F27/D27</f>
        <v>-1</v>
      </c>
      <c r="H27" s="43"/>
      <c r="I27" s="46"/>
      <c r="J27" s="46"/>
      <c r="K27" s="46"/>
      <c r="L27" s="62"/>
    </row>
    <row r="28" spans="1:12" s="24" customFormat="1" ht="34.5" customHeight="1">
      <c r="A28" s="43" t="s">
        <v>469</v>
      </c>
      <c r="B28" s="51" t="s">
        <v>471</v>
      </c>
      <c r="C28" s="45">
        <v>240</v>
      </c>
      <c r="D28" s="45">
        <v>205.08</v>
      </c>
      <c r="E28" s="45">
        <v>110.33</v>
      </c>
      <c r="F28" s="46">
        <f t="shared" si="0"/>
        <v>-94.75</v>
      </c>
      <c r="G28" s="47">
        <f t="shared" si="4"/>
        <v>-0.462</v>
      </c>
      <c r="H28" s="43"/>
      <c r="I28" s="46"/>
      <c r="J28" s="46"/>
      <c r="K28" s="46"/>
      <c r="L28" s="62"/>
    </row>
    <row r="29" spans="1:12" s="24" customFormat="1" ht="34.5" customHeight="1">
      <c r="A29" s="43" t="s">
        <v>469</v>
      </c>
      <c r="B29" s="44" t="s">
        <v>472</v>
      </c>
      <c r="C29" s="45"/>
      <c r="D29" s="45"/>
      <c r="E29" s="45">
        <v>5.1</v>
      </c>
      <c r="F29" s="46">
        <f t="shared" si="0"/>
        <v>5.1</v>
      </c>
      <c r="G29" s="47"/>
      <c r="H29" s="43"/>
      <c r="I29" s="46"/>
      <c r="J29" s="46"/>
      <c r="K29" s="46"/>
      <c r="L29" s="62"/>
    </row>
    <row r="30" spans="1:12" s="24" customFormat="1" ht="28.5">
      <c r="A30" s="43" t="s">
        <v>469</v>
      </c>
      <c r="B30" s="44" t="s">
        <v>473</v>
      </c>
      <c r="C30" s="45">
        <v>2.1</v>
      </c>
      <c r="D30" s="45">
        <v>2.85</v>
      </c>
      <c r="E30" s="45">
        <v>6.3</v>
      </c>
      <c r="F30" s="46">
        <f t="shared" si="0"/>
        <v>3.45</v>
      </c>
      <c r="G30" s="47">
        <f t="shared" si="4"/>
        <v>1.211</v>
      </c>
      <c r="H30" s="43"/>
      <c r="I30" s="46"/>
      <c r="J30" s="46"/>
      <c r="K30" s="46"/>
      <c r="L30" s="62"/>
    </row>
    <row r="31" spans="1:12" s="24" customFormat="1" ht="34.5" customHeight="1">
      <c r="A31" s="43" t="s">
        <v>469</v>
      </c>
      <c r="B31" s="44" t="s">
        <v>474</v>
      </c>
      <c r="C31" s="45"/>
      <c r="D31" s="45">
        <v>1.7</v>
      </c>
      <c r="E31" s="45">
        <v>13.72</v>
      </c>
      <c r="F31" s="46">
        <f t="shared" si="0"/>
        <v>12.02</v>
      </c>
      <c r="G31" s="47">
        <f t="shared" si="4"/>
        <v>7.071</v>
      </c>
      <c r="H31" s="43"/>
      <c r="I31" s="46"/>
      <c r="J31" s="46"/>
      <c r="K31" s="46"/>
      <c r="L31" s="62"/>
    </row>
    <row r="32" spans="1:12" s="24" customFormat="1" ht="34.5" customHeight="1">
      <c r="A32" s="43" t="s">
        <v>469</v>
      </c>
      <c r="B32" s="44" t="s">
        <v>475</v>
      </c>
      <c r="C32" s="45"/>
      <c r="D32" s="45">
        <v>0.53</v>
      </c>
      <c r="E32" s="45"/>
      <c r="F32" s="46">
        <f t="shared" si="0"/>
        <v>-0.53</v>
      </c>
      <c r="G32" s="47">
        <f t="shared" si="4"/>
        <v>-1</v>
      </c>
      <c r="H32" s="43"/>
      <c r="I32" s="46"/>
      <c r="J32" s="46"/>
      <c r="K32" s="46"/>
      <c r="L32" s="62"/>
    </row>
    <row r="33" spans="1:12" s="24" customFormat="1" ht="34.5" customHeight="1">
      <c r="A33" s="43" t="s">
        <v>469</v>
      </c>
      <c r="B33" s="44" t="s">
        <v>476</v>
      </c>
      <c r="C33" s="45"/>
      <c r="D33" s="45"/>
      <c r="E33" s="45"/>
      <c r="F33" s="46">
        <f t="shared" si="0"/>
        <v>0</v>
      </c>
      <c r="G33" s="47"/>
      <c r="H33" s="43"/>
      <c r="I33" s="46"/>
      <c r="J33" s="46"/>
      <c r="K33" s="46"/>
      <c r="L33" s="62"/>
    </row>
    <row r="34" spans="1:12" s="24" customFormat="1" ht="34.5" customHeight="1">
      <c r="A34" s="43" t="s">
        <v>469</v>
      </c>
      <c r="B34" s="44" t="s">
        <v>477</v>
      </c>
      <c r="C34" s="45">
        <v>0.9</v>
      </c>
      <c r="D34" s="45">
        <v>5.63</v>
      </c>
      <c r="E34" s="45">
        <v>1.5</v>
      </c>
      <c r="F34" s="46">
        <f t="shared" si="0"/>
        <v>-4.13</v>
      </c>
      <c r="G34" s="47">
        <f aca="true" t="shared" si="5" ref="G34:G37">F34/D34</f>
        <v>-0.734</v>
      </c>
      <c r="H34" s="43"/>
      <c r="I34" s="46"/>
      <c r="J34" s="46"/>
      <c r="K34" s="46"/>
      <c r="L34" s="62"/>
    </row>
    <row r="35" spans="1:12" s="24" customFormat="1" ht="34.5" customHeight="1">
      <c r="A35" s="43" t="s">
        <v>469</v>
      </c>
      <c r="B35" s="50" t="s">
        <v>478</v>
      </c>
      <c r="C35" s="45">
        <v>6</v>
      </c>
      <c r="D35" s="45">
        <v>2.48</v>
      </c>
      <c r="E35" s="45">
        <v>1.2</v>
      </c>
      <c r="F35" s="46">
        <f t="shared" si="0"/>
        <v>-1.28</v>
      </c>
      <c r="G35" s="47">
        <f t="shared" si="5"/>
        <v>-0.516</v>
      </c>
      <c r="H35" s="43"/>
      <c r="I35" s="46"/>
      <c r="J35" s="46"/>
      <c r="K35" s="46"/>
      <c r="L35" s="62"/>
    </row>
    <row r="36" spans="1:12" s="24" customFormat="1" ht="34.5" customHeight="1">
      <c r="A36" s="43" t="s">
        <v>469</v>
      </c>
      <c r="B36" s="50" t="s">
        <v>479</v>
      </c>
      <c r="C36" s="45"/>
      <c r="D36" s="45">
        <v>0.71</v>
      </c>
      <c r="E36" s="45">
        <v>0.6</v>
      </c>
      <c r="F36" s="46">
        <f t="shared" si="0"/>
        <v>-0.11</v>
      </c>
      <c r="G36" s="47">
        <f t="shared" si="5"/>
        <v>-0.155</v>
      </c>
      <c r="H36" s="43"/>
      <c r="I36" s="46"/>
      <c r="J36" s="46"/>
      <c r="K36" s="46"/>
      <c r="L36" s="62"/>
    </row>
    <row r="37" spans="1:12" s="24" customFormat="1" ht="34.5" customHeight="1">
      <c r="A37" s="43" t="s">
        <v>469</v>
      </c>
      <c r="B37" s="44" t="s">
        <v>480</v>
      </c>
      <c r="C37" s="45">
        <v>258.19</v>
      </c>
      <c r="D37" s="45">
        <v>258.19</v>
      </c>
      <c r="E37" s="45">
        <v>258</v>
      </c>
      <c r="F37" s="46">
        <f t="shared" si="0"/>
        <v>-0.19</v>
      </c>
      <c r="G37" s="47">
        <f t="shared" si="5"/>
        <v>-0.001</v>
      </c>
      <c r="H37" s="43"/>
      <c r="I37" s="46"/>
      <c r="J37" s="46"/>
      <c r="K37" s="46"/>
      <c r="L37" s="62"/>
    </row>
    <row r="38" spans="1:12" s="24" customFormat="1" ht="34.5" customHeight="1">
      <c r="A38" s="43" t="s">
        <v>481</v>
      </c>
      <c r="B38" s="44" t="s">
        <v>482</v>
      </c>
      <c r="C38" s="45">
        <v>16.1</v>
      </c>
      <c r="D38" s="45">
        <v>40.88</v>
      </c>
      <c r="E38" s="45"/>
      <c r="F38" s="46">
        <f t="shared" si="0"/>
        <v>-40.88</v>
      </c>
      <c r="G38" s="47">
        <v>1</v>
      </c>
      <c r="H38" s="43"/>
      <c r="I38" s="46"/>
      <c r="J38" s="46"/>
      <c r="K38" s="46"/>
      <c r="L38" s="62"/>
    </row>
    <row r="39" spans="1:12" s="24" customFormat="1" ht="34.5" customHeight="1">
      <c r="A39" s="43" t="s">
        <v>481</v>
      </c>
      <c r="B39" s="44" t="s">
        <v>483</v>
      </c>
      <c r="C39" s="45"/>
      <c r="D39" s="45">
        <v>2.09</v>
      </c>
      <c r="E39" s="45"/>
      <c r="F39" s="46">
        <f t="shared" si="0"/>
        <v>-2.09</v>
      </c>
      <c r="G39" s="47"/>
      <c r="H39" s="43"/>
      <c r="I39" s="46"/>
      <c r="J39" s="46"/>
      <c r="K39" s="46"/>
      <c r="L39" s="62"/>
    </row>
    <row r="40" spans="1:12" s="24" customFormat="1" ht="34.5" customHeight="1">
      <c r="A40" s="43" t="s">
        <v>481</v>
      </c>
      <c r="B40" s="50" t="s">
        <v>484</v>
      </c>
      <c r="C40" s="45"/>
      <c r="D40" s="45"/>
      <c r="E40" s="45"/>
      <c r="F40" s="46">
        <f t="shared" si="0"/>
        <v>0</v>
      </c>
      <c r="G40" s="47"/>
      <c r="H40" s="43"/>
      <c r="I40" s="46"/>
      <c r="J40" s="46"/>
      <c r="K40" s="46"/>
      <c r="L40" s="62"/>
    </row>
    <row r="41" spans="1:12" s="24" customFormat="1" ht="34.5" customHeight="1">
      <c r="A41" s="43" t="s">
        <v>481</v>
      </c>
      <c r="B41" s="44" t="s">
        <v>485</v>
      </c>
      <c r="C41" s="45"/>
      <c r="D41" s="45">
        <v>3.23</v>
      </c>
      <c r="E41" s="45"/>
      <c r="F41" s="46">
        <f t="shared" si="0"/>
        <v>-3.23</v>
      </c>
      <c r="G41" s="47"/>
      <c r="H41" s="43"/>
      <c r="I41" s="46"/>
      <c r="J41" s="46"/>
      <c r="K41" s="46"/>
      <c r="L41" s="62"/>
    </row>
    <row r="42" spans="1:12" s="24" customFormat="1" ht="34.5" customHeight="1">
      <c r="A42" s="43" t="s">
        <v>481</v>
      </c>
      <c r="B42" s="50" t="s">
        <v>486</v>
      </c>
      <c r="C42" s="45"/>
      <c r="D42" s="45"/>
      <c r="E42" s="45"/>
      <c r="F42" s="46">
        <f t="shared" si="0"/>
        <v>0</v>
      </c>
      <c r="G42" s="47"/>
      <c r="H42" s="43"/>
      <c r="I42" s="46"/>
      <c r="J42" s="46"/>
      <c r="K42" s="46"/>
      <c r="L42" s="62"/>
    </row>
    <row r="43" spans="1:12" s="24" customFormat="1" ht="34.5" customHeight="1">
      <c r="A43" s="43" t="s">
        <v>481</v>
      </c>
      <c r="B43" s="50" t="s">
        <v>487</v>
      </c>
      <c r="C43" s="45"/>
      <c r="D43" s="45"/>
      <c r="E43" s="45"/>
      <c r="F43" s="46">
        <f t="shared" si="0"/>
        <v>0</v>
      </c>
      <c r="G43" s="47"/>
      <c r="H43" s="43"/>
      <c r="I43" s="46"/>
      <c r="J43" s="46"/>
      <c r="K43" s="46"/>
      <c r="L43" s="62"/>
    </row>
    <row r="44" spans="1:12" s="24" customFormat="1" ht="34.5" customHeight="1">
      <c r="A44" s="43" t="s">
        <v>488</v>
      </c>
      <c r="B44" s="44" t="s">
        <v>489</v>
      </c>
      <c r="C44" s="45"/>
      <c r="D44" s="45"/>
      <c r="E44" s="45"/>
      <c r="F44" s="46">
        <f t="shared" si="0"/>
        <v>0</v>
      </c>
      <c r="G44" s="47"/>
      <c r="H44" s="43"/>
      <c r="I44" s="46"/>
      <c r="J44" s="46"/>
      <c r="K44" s="46"/>
      <c r="L44" s="62"/>
    </row>
    <row r="45" spans="1:12" s="24" customFormat="1" ht="34.5" customHeight="1">
      <c r="A45" s="43" t="s">
        <v>490</v>
      </c>
      <c r="B45" s="44" t="s">
        <v>491</v>
      </c>
      <c r="C45" s="45">
        <v>1.86</v>
      </c>
      <c r="D45" s="45">
        <v>3.29</v>
      </c>
      <c r="E45" s="45">
        <v>3.3</v>
      </c>
      <c r="F45" s="46">
        <f t="shared" si="0"/>
        <v>0.01</v>
      </c>
      <c r="G45" s="47">
        <f aca="true" t="shared" si="6" ref="G45:G47">+F45/D45</f>
        <v>0.003</v>
      </c>
      <c r="H45" s="43"/>
      <c r="I45" s="46"/>
      <c r="J45" s="46"/>
      <c r="K45" s="46"/>
      <c r="L45" s="62"/>
    </row>
    <row r="46" spans="1:12" s="24" customFormat="1" ht="34.5" customHeight="1">
      <c r="A46" s="43" t="s">
        <v>492</v>
      </c>
      <c r="B46" s="44" t="s">
        <v>493</v>
      </c>
      <c r="C46" s="45"/>
      <c r="D46" s="45"/>
      <c r="E46" s="45"/>
      <c r="F46" s="46">
        <f t="shared" si="0"/>
        <v>0</v>
      </c>
      <c r="G46" s="47"/>
      <c r="H46" s="43"/>
      <c r="I46" s="46"/>
      <c r="J46" s="46"/>
      <c r="K46" s="46"/>
      <c r="L46" s="62"/>
    </row>
    <row r="47" spans="1:12" s="24" customFormat="1" ht="57">
      <c r="A47" s="43" t="s">
        <v>492</v>
      </c>
      <c r="B47" s="44" t="s">
        <v>494</v>
      </c>
      <c r="C47" s="45"/>
      <c r="D47" s="45">
        <v>0.37</v>
      </c>
      <c r="E47" s="45"/>
      <c r="F47" s="46">
        <f t="shared" si="0"/>
        <v>-0.37</v>
      </c>
      <c r="G47" s="47">
        <f t="shared" si="6"/>
        <v>-1</v>
      </c>
      <c r="H47" s="43"/>
      <c r="I47" s="46"/>
      <c r="J47" s="46"/>
      <c r="K47" s="46"/>
      <c r="L47" s="62"/>
    </row>
    <row r="48" spans="1:12" s="24" customFormat="1" ht="34.5" customHeight="1">
      <c r="A48" s="43" t="s">
        <v>492</v>
      </c>
      <c r="B48" s="44" t="s">
        <v>495</v>
      </c>
      <c r="C48" s="45"/>
      <c r="D48" s="45"/>
      <c r="E48" s="45"/>
      <c r="F48" s="46">
        <f t="shared" si="0"/>
        <v>0</v>
      </c>
      <c r="G48" s="47"/>
      <c r="H48" s="43"/>
      <c r="I48" s="46"/>
      <c r="J48" s="46"/>
      <c r="K48" s="46"/>
      <c r="L48" s="62"/>
    </row>
    <row r="49" spans="1:12" s="24" customFormat="1" ht="34.5" customHeight="1">
      <c r="A49" s="43" t="s">
        <v>492</v>
      </c>
      <c r="B49" s="44" t="s">
        <v>496</v>
      </c>
      <c r="C49" s="45"/>
      <c r="D49" s="45">
        <v>0.73</v>
      </c>
      <c r="E49" s="45">
        <v>1.5</v>
      </c>
      <c r="F49" s="46">
        <f t="shared" si="0"/>
        <v>0.77</v>
      </c>
      <c r="G49" s="47">
        <f>+F49/D49</f>
        <v>1.055</v>
      </c>
      <c r="H49" s="43"/>
      <c r="I49" s="46"/>
      <c r="J49" s="46"/>
      <c r="K49" s="46"/>
      <c r="L49" s="62"/>
    </row>
    <row r="50" spans="1:12" s="24" customFormat="1" ht="34.5" customHeight="1">
      <c r="A50" s="43" t="s">
        <v>497</v>
      </c>
      <c r="B50" s="44" t="s">
        <v>498</v>
      </c>
      <c r="C50" s="45"/>
      <c r="D50" s="45"/>
      <c r="E50" s="45"/>
      <c r="F50" s="46">
        <f t="shared" si="0"/>
        <v>0</v>
      </c>
      <c r="G50" s="47"/>
      <c r="H50" s="43"/>
      <c r="I50" s="46"/>
      <c r="J50" s="46"/>
      <c r="K50" s="46"/>
      <c r="L50" s="62"/>
    </row>
    <row r="51" spans="1:12" s="24" customFormat="1" ht="34.5" customHeight="1">
      <c r="A51" s="43" t="s">
        <v>497</v>
      </c>
      <c r="B51" s="44" t="s">
        <v>499</v>
      </c>
      <c r="C51" s="45"/>
      <c r="D51" s="45"/>
      <c r="E51" s="45"/>
      <c r="F51" s="46">
        <f t="shared" si="0"/>
        <v>0</v>
      </c>
      <c r="G51" s="47"/>
      <c r="H51" s="43"/>
      <c r="I51" s="46"/>
      <c r="J51" s="46"/>
      <c r="K51" s="46"/>
      <c r="L51" s="62"/>
    </row>
    <row r="52" spans="1:12" s="24" customFormat="1" ht="34.5" customHeight="1">
      <c r="A52" s="43" t="s">
        <v>500</v>
      </c>
      <c r="B52" s="52" t="s">
        <v>501</v>
      </c>
      <c r="C52" s="45">
        <v>3</v>
      </c>
      <c r="D52" s="45"/>
      <c r="E52" s="45">
        <v>11.53</v>
      </c>
      <c r="F52" s="46">
        <f t="shared" si="0"/>
        <v>11.53</v>
      </c>
      <c r="G52" s="47">
        <v>1</v>
      </c>
      <c r="H52" s="43"/>
      <c r="I52" s="46"/>
      <c r="J52" s="46"/>
      <c r="K52" s="46"/>
      <c r="L52" s="62"/>
    </row>
    <row r="53" spans="1:12" s="24" customFormat="1" ht="34.5" customHeight="1">
      <c r="A53" s="43" t="s">
        <v>469</v>
      </c>
      <c r="B53" s="53" t="s">
        <v>502</v>
      </c>
      <c r="C53" s="45"/>
      <c r="D53" s="45">
        <v>0.12</v>
      </c>
      <c r="E53" s="45">
        <v>0.06</v>
      </c>
      <c r="F53" s="46"/>
      <c r="G53" s="47"/>
      <c r="H53" s="43"/>
      <c r="I53" s="46"/>
      <c r="J53" s="46"/>
      <c r="K53" s="46"/>
      <c r="L53" s="62"/>
    </row>
    <row r="54" spans="1:12" s="24" customFormat="1" ht="34.5" customHeight="1">
      <c r="A54" s="54" t="s">
        <v>492</v>
      </c>
      <c r="B54" s="55" t="s">
        <v>503</v>
      </c>
      <c r="C54" s="45"/>
      <c r="D54" s="45"/>
      <c r="E54" s="45"/>
      <c r="F54" s="46"/>
      <c r="G54" s="47"/>
      <c r="H54" s="43"/>
      <c r="I54" s="46"/>
      <c r="J54" s="46"/>
      <c r="K54" s="46"/>
      <c r="L54" s="62"/>
    </row>
    <row r="55" spans="1:12" s="24" customFormat="1" ht="34.5" customHeight="1">
      <c r="A55" s="54" t="s">
        <v>449</v>
      </c>
      <c r="B55" s="55" t="s">
        <v>504</v>
      </c>
      <c r="C55" s="45"/>
      <c r="D55" s="45"/>
      <c r="E55" s="45"/>
      <c r="F55" s="46"/>
      <c r="G55" s="47"/>
      <c r="H55" s="43"/>
      <c r="I55" s="46"/>
      <c r="J55" s="46"/>
      <c r="K55" s="46"/>
      <c r="L55" s="62"/>
    </row>
    <row r="56" spans="1:12" s="24" customFormat="1" ht="42.75">
      <c r="A56" s="54" t="s">
        <v>449</v>
      </c>
      <c r="B56" s="55" t="s">
        <v>505</v>
      </c>
      <c r="C56" s="45"/>
      <c r="D56" s="45"/>
      <c r="E56" s="45"/>
      <c r="F56" s="46"/>
      <c r="G56" s="47"/>
      <c r="H56" s="43"/>
      <c r="I56" s="46"/>
      <c r="J56" s="46"/>
      <c r="K56" s="46"/>
      <c r="L56" s="62"/>
    </row>
    <row r="57" spans="1:12" s="24" customFormat="1" ht="34.5" customHeight="1">
      <c r="A57" s="56" t="s">
        <v>449</v>
      </c>
      <c r="B57" s="56" t="s">
        <v>506</v>
      </c>
      <c r="C57" s="45"/>
      <c r="D57" s="45"/>
      <c r="E57" s="45"/>
      <c r="F57" s="46"/>
      <c r="G57" s="47"/>
      <c r="H57" s="43"/>
      <c r="I57" s="46"/>
      <c r="J57" s="46"/>
      <c r="K57" s="46"/>
      <c r="L57" s="62"/>
    </row>
    <row r="58" spans="1:12" s="24" customFormat="1" ht="42.75">
      <c r="A58" s="56" t="s">
        <v>507</v>
      </c>
      <c r="B58" s="57" t="s">
        <v>508</v>
      </c>
      <c r="C58" s="45"/>
      <c r="D58" s="45"/>
      <c r="E58" s="45">
        <v>0</v>
      </c>
      <c r="F58" s="46"/>
      <c r="G58" s="47"/>
      <c r="H58" s="43"/>
      <c r="I58" s="46"/>
      <c r="J58" s="46"/>
      <c r="K58" s="46"/>
      <c r="L58" s="62"/>
    </row>
    <row r="59" spans="1:12" s="24" customFormat="1" ht="34.5" customHeight="1">
      <c r="A59" s="56" t="s">
        <v>509</v>
      </c>
      <c r="B59" s="57" t="s">
        <v>510</v>
      </c>
      <c r="C59" s="45"/>
      <c r="D59" s="45"/>
      <c r="E59" s="45">
        <v>0</v>
      </c>
      <c r="F59" s="46"/>
      <c r="G59" s="47"/>
      <c r="H59" s="43"/>
      <c r="I59" s="46"/>
      <c r="J59" s="46"/>
      <c r="K59" s="46"/>
      <c r="L59" s="62"/>
    </row>
    <row r="60" spans="1:12" s="24" customFormat="1" ht="34.5" customHeight="1">
      <c r="A60" s="56" t="s">
        <v>449</v>
      </c>
      <c r="B60" s="57" t="s">
        <v>511</v>
      </c>
      <c r="C60" s="45"/>
      <c r="D60" s="45"/>
      <c r="E60" s="45">
        <v>0</v>
      </c>
      <c r="F60" s="46"/>
      <c r="G60" s="47"/>
      <c r="H60" s="43"/>
      <c r="I60" s="46"/>
      <c r="J60" s="46"/>
      <c r="K60" s="46"/>
      <c r="L60" s="62"/>
    </row>
    <row r="61" spans="1:12" s="24" customFormat="1" ht="34.5" customHeight="1">
      <c r="A61" s="56" t="s">
        <v>512</v>
      </c>
      <c r="B61" s="57" t="s">
        <v>513</v>
      </c>
      <c r="C61" s="45"/>
      <c r="D61" s="45"/>
      <c r="E61" s="45">
        <v>7.39</v>
      </c>
      <c r="F61" s="46"/>
      <c r="G61" s="47"/>
      <c r="H61" s="43"/>
      <c r="I61" s="46"/>
      <c r="J61" s="46"/>
      <c r="K61" s="46"/>
      <c r="L61" s="62"/>
    </row>
    <row r="62" spans="1:12" s="24" customFormat="1" ht="34.5" customHeight="1">
      <c r="A62" s="56" t="s">
        <v>509</v>
      </c>
      <c r="B62" s="57" t="s">
        <v>514</v>
      </c>
      <c r="C62" s="45"/>
      <c r="D62" s="45"/>
      <c r="E62" s="45">
        <v>4.94</v>
      </c>
      <c r="F62" s="46"/>
      <c r="G62" s="47"/>
      <c r="H62" s="43"/>
      <c r="I62" s="46"/>
      <c r="J62" s="46"/>
      <c r="K62" s="46"/>
      <c r="L62" s="62"/>
    </row>
    <row r="63" spans="1:12" s="24" customFormat="1" ht="36" customHeight="1">
      <c r="A63" s="43" t="s">
        <v>515</v>
      </c>
      <c r="B63" s="51" t="s">
        <v>516</v>
      </c>
      <c r="C63" s="45">
        <v>16.15</v>
      </c>
      <c r="D63" s="45"/>
      <c r="E63" s="45">
        <v>15</v>
      </c>
      <c r="F63" s="46">
        <f>+E63-D63</f>
        <v>15</v>
      </c>
      <c r="G63" s="47"/>
      <c r="H63" s="43"/>
      <c r="I63" s="46"/>
      <c r="J63" s="46"/>
      <c r="K63" s="46"/>
      <c r="L63" s="62"/>
    </row>
    <row r="64" spans="1:12" s="24" customFormat="1" ht="36" customHeight="1">
      <c r="A64" s="43" t="s">
        <v>517</v>
      </c>
      <c r="B64" s="51" t="s">
        <v>518</v>
      </c>
      <c r="C64" s="45"/>
      <c r="D64" s="45"/>
      <c r="E64" s="45"/>
      <c r="F64" s="46">
        <f>+E64-D64</f>
        <v>0</v>
      </c>
      <c r="G64" s="47"/>
      <c r="H64" s="43"/>
      <c r="I64" s="46"/>
      <c r="J64" s="46"/>
      <c r="K64" s="46"/>
      <c r="L64" s="62"/>
    </row>
    <row r="65" spans="1:12" s="24" customFormat="1" ht="34.5" customHeight="1">
      <c r="A65" s="40" t="s">
        <v>519</v>
      </c>
      <c r="B65" s="63"/>
      <c r="C65" s="64">
        <f aca="true" t="shared" si="7" ref="C65:F65">SUM(C5:C64)</f>
        <v>580</v>
      </c>
      <c r="D65" s="65">
        <f t="shared" si="7"/>
        <v>690</v>
      </c>
      <c r="E65" s="65">
        <f t="shared" si="7"/>
        <v>471</v>
      </c>
      <c r="F65" s="61">
        <f t="shared" si="7"/>
        <v>-231</v>
      </c>
      <c r="G65" s="47">
        <f>+F65/D65</f>
        <v>-0.335</v>
      </c>
      <c r="H65" s="40" t="s">
        <v>520</v>
      </c>
      <c r="I65" s="61">
        <f aca="true" t="shared" si="8" ref="I65:K65">SUM(I5:I64)</f>
        <v>475</v>
      </c>
      <c r="J65" s="61">
        <f t="shared" si="8"/>
        <v>331</v>
      </c>
      <c r="K65" s="61">
        <f t="shared" si="8"/>
        <v>-144</v>
      </c>
      <c r="L65" s="62">
        <f>+K65/I65</f>
        <v>-0.303</v>
      </c>
    </row>
    <row r="66" spans="1:12" s="24" customFormat="1" ht="34.5" customHeight="1">
      <c r="A66" s="40"/>
      <c r="B66" s="63"/>
      <c r="C66" s="64"/>
      <c r="D66" s="65"/>
      <c r="E66" s="65"/>
      <c r="F66" s="61"/>
      <c r="G66" s="47"/>
      <c r="H66" s="66" t="s">
        <v>152</v>
      </c>
      <c r="I66" s="61">
        <v>220</v>
      </c>
      <c r="J66" s="61">
        <v>140</v>
      </c>
      <c r="K66" s="61">
        <f>+J66-I66</f>
        <v>-80</v>
      </c>
      <c r="L66" s="62">
        <f>K66/I66</f>
        <v>-0.364</v>
      </c>
    </row>
    <row r="67" spans="1:12" s="24" customFormat="1" ht="34.5" customHeight="1">
      <c r="A67" s="66" t="s">
        <v>153</v>
      </c>
      <c r="B67" s="67"/>
      <c r="C67" s="64"/>
      <c r="D67" s="65"/>
      <c r="E67" s="65"/>
      <c r="F67" s="61">
        <f>+E67-D67</f>
        <v>0</v>
      </c>
      <c r="G67" s="47"/>
      <c r="H67" s="66" t="s">
        <v>154</v>
      </c>
      <c r="I67" s="61"/>
      <c r="J67" s="61"/>
      <c r="K67" s="61"/>
      <c r="L67" s="62"/>
    </row>
    <row r="68" spans="1:12" s="24" customFormat="1" ht="34.5" customHeight="1">
      <c r="A68" s="66" t="s">
        <v>155</v>
      </c>
      <c r="B68" s="67"/>
      <c r="C68" s="64"/>
      <c r="D68" s="65">
        <v>5</v>
      </c>
      <c r="E68" s="65"/>
      <c r="F68" s="61">
        <f>+E68-D68</f>
        <v>-5</v>
      </c>
      <c r="G68" s="47">
        <f>+F68/D68</f>
        <v>-1</v>
      </c>
      <c r="H68" s="68"/>
      <c r="I68" s="61"/>
      <c r="J68" s="61"/>
      <c r="K68" s="61"/>
      <c r="L68" s="62"/>
    </row>
    <row r="69" spans="1:12" s="24" customFormat="1" ht="34.5" customHeight="1">
      <c r="A69" s="69" t="s">
        <v>156</v>
      </c>
      <c r="B69" s="70"/>
      <c r="C69" s="64">
        <f>+C65+C68+C67</f>
        <v>580</v>
      </c>
      <c r="D69" s="65">
        <f>+D65+D68+D67</f>
        <v>695</v>
      </c>
      <c r="E69" s="65">
        <f>+E65+E68+E67</f>
        <v>471</v>
      </c>
      <c r="F69" s="61">
        <f>+E69-D69</f>
        <v>-224</v>
      </c>
      <c r="G69" s="47">
        <f>+F69/D69</f>
        <v>-0.322</v>
      </c>
      <c r="H69" s="69" t="s">
        <v>157</v>
      </c>
      <c r="I69" s="61">
        <f>+I65+I66</f>
        <v>695</v>
      </c>
      <c r="J69" s="61">
        <f>+J65+J66</f>
        <v>471</v>
      </c>
      <c r="K69" s="61">
        <f>+K65+K66</f>
        <v>-224</v>
      </c>
      <c r="L69" s="62">
        <f>+K69/I69</f>
        <v>-0.322</v>
      </c>
    </row>
  </sheetData>
  <sheetProtection/>
  <mergeCells count="4">
    <mergeCell ref="A1:B1"/>
    <mergeCell ref="K1:L1"/>
    <mergeCell ref="A2:L2"/>
    <mergeCell ref="K3:L3"/>
  </mergeCells>
  <printOptions horizontalCentered="1"/>
  <pageMargins left="0.7900000000000001" right="0.55" top="0.59" bottom="0.47" header="0.43000000000000005" footer="0.31"/>
  <pageSetup firstPageNumber="35" useFirstPageNumber="1" fitToHeight="0" fitToWidth="1" horizontalDpi="600" verticalDpi="600" orientation="landscape" paperSize="9" scale="82"/>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G23"/>
  <sheetViews>
    <sheetView zoomScaleSheetLayoutView="130" workbookViewId="0" topLeftCell="A1">
      <selection activeCell="E15" sqref="E15"/>
    </sheetView>
  </sheetViews>
  <sheetFormatPr defaultColWidth="9.00390625" defaultRowHeight="14.25"/>
  <cols>
    <col min="1" max="1" width="7.00390625" style="0" customWidth="1"/>
    <col min="2" max="2" width="64.25390625" style="0" customWidth="1"/>
  </cols>
  <sheetData>
    <row r="3" spans="1:3" ht="20.25">
      <c r="A3" s="291" t="s">
        <v>0</v>
      </c>
      <c r="C3" s="291"/>
    </row>
    <row r="4" ht="60" customHeight="1"/>
    <row r="5" ht="25.5">
      <c r="B5" s="419" t="s">
        <v>1</v>
      </c>
    </row>
    <row r="7" ht="66" customHeight="1">
      <c r="B7" s="236"/>
    </row>
    <row r="8" spans="2:7" ht="20.25" customHeight="1">
      <c r="B8" s="294" t="s">
        <v>2</v>
      </c>
      <c r="C8" s="295"/>
      <c r="D8" s="295"/>
      <c r="E8" s="295"/>
      <c r="F8" s="295"/>
      <c r="G8" s="295"/>
    </row>
    <row r="9" ht="20.25" customHeight="1">
      <c r="B9" s="296"/>
    </row>
    <row r="10" spans="2:7" ht="20.25" customHeight="1">
      <c r="B10" s="294" t="s">
        <v>3</v>
      </c>
      <c r="C10" s="295"/>
      <c r="D10" s="295"/>
      <c r="E10" s="295"/>
      <c r="F10" s="295"/>
      <c r="G10" s="295"/>
    </row>
    <row r="11" ht="20.25" customHeight="1">
      <c r="B11" s="296"/>
    </row>
    <row r="12" spans="2:7" ht="20.25" customHeight="1">
      <c r="B12" s="294" t="s">
        <v>4</v>
      </c>
      <c r="C12" s="295"/>
      <c r="D12" s="295"/>
      <c r="E12" s="295"/>
      <c r="F12" s="295"/>
      <c r="G12" s="295"/>
    </row>
    <row r="13" ht="20.25" customHeight="1">
      <c r="B13" s="296"/>
    </row>
    <row r="14" spans="2:6" ht="20.25" customHeight="1">
      <c r="B14" s="297" t="s">
        <v>5</v>
      </c>
      <c r="C14" s="298"/>
      <c r="D14" s="298"/>
      <c r="E14" s="298"/>
      <c r="F14" s="298"/>
    </row>
    <row r="15" spans="2:6" ht="20.25" customHeight="1">
      <c r="B15" s="236"/>
      <c r="C15" s="298"/>
      <c r="D15" s="298"/>
      <c r="E15" s="298"/>
      <c r="F15" s="298"/>
    </row>
    <row r="16" spans="2:6" ht="20.25" customHeight="1">
      <c r="B16" s="297" t="s">
        <v>6</v>
      </c>
      <c r="C16" s="298"/>
      <c r="D16" s="298"/>
      <c r="E16" s="298"/>
      <c r="F16" s="298"/>
    </row>
    <row r="17" spans="2:6" ht="20.25" customHeight="1">
      <c r="B17" s="236"/>
      <c r="C17" s="298"/>
      <c r="D17" s="298"/>
      <c r="E17" s="298"/>
      <c r="F17" s="298"/>
    </row>
    <row r="18" spans="2:6" ht="20.25" customHeight="1">
      <c r="B18" s="297" t="s">
        <v>7</v>
      </c>
      <c r="C18" s="298"/>
      <c r="D18" s="298"/>
      <c r="E18" s="298"/>
      <c r="F18" s="298"/>
    </row>
    <row r="19" spans="2:6" ht="20.25" customHeight="1">
      <c r="B19" s="236"/>
      <c r="C19" s="298"/>
      <c r="D19" s="298"/>
      <c r="E19" s="298"/>
      <c r="F19" s="298"/>
    </row>
    <row r="20" spans="2:6" ht="20.25" customHeight="1">
      <c r="B20" s="297" t="s">
        <v>8</v>
      </c>
      <c r="C20" s="298"/>
      <c r="D20" s="298"/>
      <c r="E20" s="298"/>
      <c r="F20" s="298"/>
    </row>
    <row r="21" ht="14.25">
      <c r="B21" s="236"/>
    </row>
    <row r="22" ht="14.25">
      <c r="B22" s="236"/>
    </row>
    <row r="23" ht="91.5" customHeight="1">
      <c r="B23" s="236"/>
    </row>
  </sheetData>
  <sheetProtection/>
  <printOptions horizontalCentered="1"/>
  <pageMargins left="0.7900000000000001" right="0.75" top="0.7900000000000001" bottom="0.7900000000000001" header="0" footer="0.39"/>
  <pageSetup firstPageNumber="16" useFirstPageNumber="1" fitToHeight="1" fitToWidth="1"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N15"/>
  <sheetViews>
    <sheetView showZeros="0" zoomScaleSheetLayoutView="100" workbookViewId="0" topLeftCell="A1">
      <selection activeCell="L9" sqref="L9"/>
    </sheetView>
  </sheetViews>
  <sheetFormatPr defaultColWidth="9.00390625" defaultRowHeight="14.25"/>
  <cols>
    <col min="1" max="1" width="26.375" style="2" customWidth="1"/>
    <col min="2" max="2" width="11.125" style="2" customWidth="1"/>
    <col min="3" max="3" width="12.25390625" style="2" customWidth="1"/>
    <col min="4" max="4" width="11.125" style="2" customWidth="1"/>
    <col min="5" max="5" width="9.125" style="2" customWidth="1"/>
    <col min="6" max="6" width="12.25390625" style="2" customWidth="1"/>
    <col min="7" max="7" width="11.125" style="2" customWidth="1"/>
    <col min="8" max="8" width="9.125" style="2" customWidth="1"/>
    <col min="9" max="9" width="11.125" style="2" customWidth="1"/>
    <col min="10" max="10" width="16.875" style="2" customWidth="1"/>
    <col min="11" max="16384" width="9.00390625" style="2" customWidth="1"/>
  </cols>
  <sheetData>
    <row r="1" spans="1:10" s="1" customFormat="1" ht="25.5" customHeight="1">
      <c r="A1" s="3" t="s">
        <v>521</v>
      </c>
      <c r="B1" s="4"/>
      <c r="C1" s="4"/>
      <c r="D1" s="4"/>
      <c r="E1" s="4"/>
      <c r="F1" s="4"/>
      <c r="G1" s="4"/>
      <c r="H1" s="4"/>
      <c r="I1" s="4"/>
      <c r="J1" s="21"/>
    </row>
    <row r="2" spans="1:14" ht="42.75" customHeight="1">
      <c r="A2" s="5" t="s">
        <v>522</v>
      </c>
      <c r="B2" s="5"/>
      <c r="C2" s="5"/>
      <c r="D2" s="5"/>
      <c r="E2" s="5"/>
      <c r="F2" s="5"/>
      <c r="G2" s="5"/>
      <c r="H2" s="5"/>
      <c r="I2" s="5"/>
      <c r="J2" s="5"/>
      <c r="K2" s="1"/>
      <c r="L2" s="1"/>
      <c r="M2" s="1"/>
      <c r="N2" s="1"/>
    </row>
    <row r="3" spans="1:10" s="1" customFormat="1" ht="25.5" customHeight="1">
      <c r="A3" s="6"/>
      <c r="B3" s="6"/>
      <c r="C3" s="6"/>
      <c r="D3" s="7"/>
      <c r="E3" s="7"/>
      <c r="F3" s="8"/>
      <c r="G3" s="8"/>
      <c r="H3" s="8"/>
      <c r="I3" s="8"/>
      <c r="J3" s="22" t="s">
        <v>160</v>
      </c>
    </row>
    <row r="4" spans="1:10" s="1" customFormat="1" ht="33.75" customHeight="1">
      <c r="A4" s="9" t="s">
        <v>161</v>
      </c>
      <c r="B4" s="10" t="s">
        <v>165</v>
      </c>
      <c r="C4" s="11" t="s">
        <v>523</v>
      </c>
      <c r="D4" s="12"/>
      <c r="E4" s="13"/>
      <c r="F4" s="11" t="s">
        <v>524</v>
      </c>
      <c r="G4" s="12"/>
      <c r="H4" s="13"/>
      <c r="I4" s="10" t="s">
        <v>525</v>
      </c>
      <c r="J4" s="10" t="s">
        <v>526</v>
      </c>
    </row>
    <row r="5" spans="1:10" s="1" customFormat="1" ht="39" customHeight="1">
      <c r="A5" s="14"/>
      <c r="B5" s="10"/>
      <c r="C5" s="10" t="s">
        <v>527</v>
      </c>
      <c r="D5" s="10" t="s">
        <v>440</v>
      </c>
      <c r="E5" s="10" t="s">
        <v>169</v>
      </c>
      <c r="F5" s="10" t="s">
        <v>527</v>
      </c>
      <c r="G5" s="10" t="s">
        <v>440</v>
      </c>
      <c r="H5" s="10" t="s">
        <v>169</v>
      </c>
      <c r="I5" s="10"/>
      <c r="J5" s="10"/>
    </row>
    <row r="6" spans="1:10" s="1" customFormat="1" ht="42" customHeight="1">
      <c r="A6" s="15" t="s">
        <v>170</v>
      </c>
      <c r="B6" s="16">
        <v>11459</v>
      </c>
      <c r="C6" s="16">
        <v>32217</v>
      </c>
      <c r="D6" s="16">
        <v>32616</v>
      </c>
      <c r="E6" s="17">
        <f aca="true" t="shared" si="0" ref="E6:E12">+D6/C6-1</f>
        <v>0.012</v>
      </c>
      <c r="F6" s="16">
        <v>29513</v>
      </c>
      <c r="G6" s="16">
        <v>32607</v>
      </c>
      <c r="H6" s="17">
        <f>+G6/F6-1</f>
        <v>0.105</v>
      </c>
      <c r="I6" s="16">
        <v>11468</v>
      </c>
      <c r="J6" s="23"/>
    </row>
    <row r="7" spans="1:10" s="1" customFormat="1" ht="42" customHeight="1">
      <c r="A7" s="15" t="s">
        <v>171</v>
      </c>
      <c r="B7" s="16"/>
      <c r="C7" s="16">
        <v>17432</v>
      </c>
      <c r="D7" s="16">
        <v>17440</v>
      </c>
      <c r="E7" s="17">
        <f t="shared" si="0"/>
        <v>0</v>
      </c>
      <c r="F7" s="16"/>
      <c r="G7" s="16"/>
      <c r="H7" s="17"/>
      <c r="I7" s="16"/>
      <c r="J7" s="23"/>
    </row>
    <row r="8" spans="1:10" s="1" customFormat="1" ht="42" customHeight="1">
      <c r="A8" s="15" t="s">
        <v>172</v>
      </c>
      <c r="B8" s="16"/>
      <c r="C8" s="16">
        <v>14266</v>
      </c>
      <c r="D8" s="16">
        <v>14926</v>
      </c>
      <c r="E8" s="17">
        <f t="shared" si="0"/>
        <v>0.046</v>
      </c>
      <c r="F8" s="16"/>
      <c r="G8" s="16"/>
      <c r="H8" s="17"/>
      <c r="I8" s="16"/>
      <c r="J8" s="23"/>
    </row>
    <row r="9" spans="1:10" s="1" customFormat="1" ht="42" customHeight="1">
      <c r="A9" s="15" t="s">
        <v>173</v>
      </c>
      <c r="B9" s="16">
        <v>31752</v>
      </c>
      <c r="C9" s="16">
        <v>24539</v>
      </c>
      <c r="D9" s="16">
        <v>26711</v>
      </c>
      <c r="E9" s="17">
        <f t="shared" si="0"/>
        <v>0.089</v>
      </c>
      <c r="F9" s="16">
        <v>20834</v>
      </c>
      <c r="G9" s="16">
        <v>23201</v>
      </c>
      <c r="H9" s="17">
        <f>+G9/F9-1</f>
        <v>0.114</v>
      </c>
      <c r="I9" s="16">
        <f>+B9+D9-G9</f>
        <v>35262</v>
      </c>
      <c r="J9" s="23"/>
    </row>
    <row r="10" spans="1:10" s="1" customFormat="1" ht="42" customHeight="1">
      <c r="A10" s="15" t="s">
        <v>171</v>
      </c>
      <c r="B10" s="16"/>
      <c r="C10" s="16">
        <v>2751</v>
      </c>
      <c r="D10" s="16">
        <v>2751</v>
      </c>
      <c r="E10" s="17">
        <f t="shared" si="0"/>
        <v>0</v>
      </c>
      <c r="F10" s="16"/>
      <c r="G10" s="16"/>
      <c r="H10" s="17"/>
      <c r="I10" s="16"/>
      <c r="J10" s="23"/>
    </row>
    <row r="11" spans="1:10" s="1" customFormat="1" ht="42" customHeight="1">
      <c r="A11" s="15" t="s">
        <v>172</v>
      </c>
      <c r="B11" s="16"/>
      <c r="C11" s="16">
        <v>20680</v>
      </c>
      <c r="D11" s="16">
        <v>23096</v>
      </c>
      <c r="E11" s="17">
        <f t="shared" si="0"/>
        <v>0.117</v>
      </c>
      <c r="F11" s="16"/>
      <c r="G11" s="16"/>
      <c r="H11" s="17"/>
      <c r="I11" s="16"/>
      <c r="J11" s="23"/>
    </row>
    <row r="12" spans="1:10" s="1" customFormat="1" ht="42" customHeight="1">
      <c r="A12" s="18" t="s">
        <v>174</v>
      </c>
      <c r="B12" s="16">
        <f aca="true" t="shared" si="1" ref="B12:G12">+B6+B9</f>
        <v>43211</v>
      </c>
      <c r="C12" s="16">
        <f t="shared" si="1"/>
        <v>56756</v>
      </c>
      <c r="D12" s="16">
        <f t="shared" si="1"/>
        <v>59327</v>
      </c>
      <c r="E12" s="17">
        <f t="shared" si="0"/>
        <v>0.045</v>
      </c>
      <c r="F12" s="16">
        <f t="shared" si="1"/>
        <v>50347</v>
      </c>
      <c r="G12" s="16">
        <f t="shared" si="1"/>
        <v>55808</v>
      </c>
      <c r="H12" s="17">
        <f>+G12/F12-1</f>
        <v>0.108</v>
      </c>
      <c r="I12" s="16">
        <f>+I6+I9</f>
        <v>46730</v>
      </c>
      <c r="J12" s="23"/>
    </row>
    <row r="14" ht="14.25">
      <c r="D14" s="19"/>
    </row>
    <row r="15" ht="14.25">
      <c r="C15" s="20"/>
    </row>
  </sheetData>
  <sheetProtection selectLockedCells="1" selectUnlockedCells="1"/>
  <mergeCells count="7">
    <mergeCell ref="A2:J2"/>
    <mergeCell ref="C4:E4"/>
    <mergeCell ref="F4:H4"/>
    <mergeCell ref="A4:A5"/>
    <mergeCell ref="B4:B5"/>
    <mergeCell ref="I4:I5"/>
    <mergeCell ref="J4:J5"/>
  </mergeCells>
  <printOptions horizontalCentered="1"/>
  <pageMargins left="0.35" right="0.35" top="0.7900000000000001" bottom="0.7900000000000001" header="0.51" footer="0.51"/>
  <pageSetup firstPageNumber="37" useFirstPageNumber="1"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0"/>
    <pageSetUpPr fitToPage="1"/>
  </sheetPr>
  <dimension ref="A1:K40"/>
  <sheetViews>
    <sheetView showZeros="0" zoomScaleSheetLayoutView="100" workbookViewId="0" topLeftCell="A1">
      <pane xSplit="1" ySplit="7" topLeftCell="B20" activePane="bottomRight" state="frozen"/>
      <selection pane="bottomRight" activeCell="B23" sqref="B23:B30"/>
    </sheetView>
  </sheetViews>
  <sheetFormatPr defaultColWidth="9.00390625" defaultRowHeight="24" customHeight="1"/>
  <cols>
    <col min="1" max="1" width="29.00390625" style="71" customWidth="1"/>
    <col min="2" max="2" width="12.375" style="71" customWidth="1"/>
    <col min="3" max="3" width="10.625" style="71" hidden="1" customWidth="1"/>
    <col min="4" max="4" width="9.875" style="71" hidden="1" customWidth="1"/>
    <col min="5" max="8" width="12.375" style="71" customWidth="1"/>
    <col min="9" max="10" width="9.00390625" style="71" customWidth="1"/>
    <col min="11" max="11" width="12.625" style="71" bestFit="1" customWidth="1"/>
    <col min="12" max="16384" width="9.00390625" style="71" customWidth="1"/>
  </cols>
  <sheetData>
    <row r="1" spans="1:7" ht="19.5" customHeight="1">
      <c r="A1" s="98" t="s">
        <v>9</v>
      </c>
      <c r="B1" s="295"/>
      <c r="C1" s="295"/>
      <c r="D1" s="295"/>
      <c r="E1" s="295"/>
      <c r="F1" s="295"/>
      <c r="G1" s="295"/>
    </row>
    <row r="2" spans="1:8" ht="30" customHeight="1">
      <c r="A2" s="413" t="s">
        <v>10</v>
      </c>
      <c r="B2" s="413"/>
      <c r="C2" s="413"/>
      <c r="D2" s="413"/>
      <c r="E2" s="413"/>
      <c r="F2" s="413"/>
      <c r="G2" s="413"/>
      <c r="H2" s="413"/>
    </row>
    <row r="3" spans="1:8" ht="20.25" customHeight="1">
      <c r="A3" s="414"/>
      <c r="B3" s="415"/>
      <c r="C3" s="415"/>
      <c r="D3" s="415"/>
      <c r="E3" s="415"/>
      <c r="F3" s="415"/>
      <c r="G3" s="415"/>
      <c r="H3" s="100" t="s">
        <v>11</v>
      </c>
    </row>
    <row r="4" spans="1:8" ht="21" customHeight="1">
      <c r="A4" s="278" t="s">
        <v>12</v>
      </c>
      <c r="B4" s="279" t="s">
        <v>13</v>
      </c>
      <c r="C4" s="279" t="s">
        <v>14</v>
      </c>
      <c r="D4" s="279" t="s">
        <v>15</v>
      </c>
      <c r="E4" s="110" t="s">
        <v>16</v>
      </c>
      <c r="F4" s="110"/>
      <c r="G4" s="279" t="s">
        <v>17</v>
      </c>
      <c r="H4" s="416" t="s">
        <v>18</v>
      </c>
    </row>
    <row r="5" spans="1:8" ht="21" customHeight="1">
      <c r="A5" s="278"/>
      <c r="B5" s="110"/>
      <c r="C5" s="110"/>
      <c r="D5" s="110"/>
      <c r="E5" s="110" t="s">
        <v>19</v>
      </c>
      <c r="F5" s="280" t="s">
        <v>20</v>
      </c>
      <c r="G5" s="110"/>
      <c r="H5" s="280"/>
    </row>
    <row r="6" spans="1:8" ht="27" customHeight="1">
      <c r="A6" s="85" t="s">
        <v>21</v>
      </c>
      <c r="B6" s="112">
        <f aca="true" t="shared" si="0" ref="B6:G6">+B7+B22</f>
        <v>128100</v>
      </c>
      <c r="C6" s="112">
        <f t="shared" si="0"/>
        <v>129824</v>
      </c>
      <c r="D6" s="112">
        <f t="shared" si="0"/>
        <v>676</v>
      </c>
      <c r="E6" s="112">
        <f aca="true" t="shared" si="1" ref="E6:E8">C6+D6</f>
        <v>130500</v>
      </c>
      <c r="F6" s="114">
        <f aca="true" t="shared" si="2" ref="F6:F20">+E6/B6</f>
        <v>1.019</v>
      </c>
      <c r="G6" s="113">
        <f t="shared" si="0"/>
        <v>114278</v>
      </c>
      <c r="H6" s="95">
        <f>+E6/G6-1</f>
        <v>0.142</v>
      </c>
    </row>
    <row r="7" spans="1:11" ht="27" customHeight="1">
      <c r="A7" s="85" t="s">
        <v>22</v>
      </c>
      <c r="B7" s="113">
        <f aca="true" t="shared" si="3" ref="B7:G7">SUM(B8:B21)</f>
        <v>61500</v>
      </c>
      <c r="C7" s="113">
        <f t="shared" si="3"/>
        <v>67139</v>
      </c>
      <c r="D7" s="113">
        <f t="shared" si="3"/>
        <v>361</v>
      </c>
      <c r="E7" s="113">
        <f t="shared" si="1"/>
        <v>67500</v>
      </c>
      <c r="F7" s="114">
        <f t="shared" si="2"/>
        <v>1.098</v>
      </c>
      <c r="G7" s="113">
        <f t="shared" si="3"/>
        <v>49012</v>
      </c>
      <c r="H7" s="95">
        <f aca="true" t="shared" si="4" ref="H7:H32">+E7/G7-1</f>
        <v>0.377</v>
      </c>
      <c r="K7" s="122"/>
    </row>
    <row r="8" spans="1:8" ht="27" customHeight="1">
      <c r="A8" s="115" t="s">
        <v>23</v>
      </c>
      <c r="B8" s="117">
        <v>24200</v>
      </c>
      <c r="C8" s="117">
        <v>33352</v>
      </c>
      <c r="D8" s="117">
        <v>3213</v>
      </c>
      <c r="E8" s="117">
        <f t="shared" si="1"/>
        <v>36565</v>
      </c>
      <c r="F8" s="119">
        <f t="shared" si="2"/>
        <v>1.511</v>
      </c>
      <c r="G8" s="117">
        <v>19581</v>
      </c>
      <c r="H8" s="96">
        <f t="shared" si="4"/>
        <v>0.867</v>
      </c>
    </row>
    <row r="9" spans="1:8" ht="27" customHeight="1">
      <c r="A9" s="115" t="s">
        <v>24</v>
      </c>
      <c r="B9" s="117">
        <v>17500</v>
      </c>
      <c r="C9" s="117">
        <v>15098</v>
      </c>
      <c r="D9" s="117">
        <v>100</v>
      </c>
      <c r="E9" s="117">
        <f aca="true" t="shared" si="5" ref="E9:E21">C9+D9</f>
        <v>15198</v>
      </c>
      <c r="F9" s="119">
        <f t="shared" si="2"/>
        <v>0.868</v>
      </c>
      <c r="G9" s="117">
        <v>15496</v>
      </c>
      <c r="H9" s="96">
        <f t="shared" si="4"/>
        <v>-0.019</v>
      </c>
    </row>
    <row r="10" spans="1:8" ht="27" customHeight="1">
      <c r="A10" s="115" t="s">
        <v>25</v>
      </c>
      <c r="B10" s="117">
        <v>2100</v>
      </c>
      <c r="C10" s="117">
        <v>2006</v>
      </c>
      <c r="D10" s="117">
        <v>120</v>
      </c>
      <c r="E10" s="117">
        <f t="shared" si="5"/>
        <v>2126</v>
      </c>
      <c r="F10" s="119">
        <f t="shared" si="2"/>
        <v>1.012</v>
      </c>
      <c r="G10" s="117">
        <v>2260</v>
      </c>
      <c r="H10" s="96">
        <f t="shared" si="4"/>
        <v>-0.059</v>
      </c>
    </row>
    <row r="11" spans="1:8" ht="27" customHeight="1">
      <c r="A11" s="115" t="s">
        <v>26</v>
      </c>
      <c r="B11" s="117">
        <v>550</v>
      </c>
      <c r="C11" s="117">
        <v>613</v>
      </c>
      <c r="D11" s="117">
        <v>40</v>
      </c>
      <c r="E11" s="117">
        <f t="shared" si="5"/>
        <v>653</v>
      </c>
      <c r="F11" s="119">
        <f t="shared" si="2"/>
        <v>1.187</v>
      </c>
      <c r="G11" s="117">
        <v>501</v>
      </c>
      <c r="H11" s="96">
        <f t="shared" si="4"/>
        <v>0.303</v>
      </c>
    </row>
    <row r="12" spans="1:8" ht="27" customHeight="1">
      <c r="A12" s="115" t="s">
        <v>27</v>
      </c>
      <c r="B12" s="117">
        <v>3200</v>
      </c>
      <c r="C12" s="117">
        <v>2825</v>
      </c>
      <c r="D12" s="117">
        <v>50</v>
      </c>
      <c r="E12" s="117">
        <f t="shared" si="5"/>
        <v>2875</v>
      </c>
      <c r="F12" s="119">
        <f t="shared" si="2"/>
        <v>0.898</v>
      </c>
      <c r="G12" s="117">
        <v>3267</v>
      </c>
      <c r="H12" s="96">
        <f t="shared" si="4"/>
        <v>-0.12</v>
      </c>
    </row>
    <row r="13" spans="1:8" ht="27" customHeight="1">
      <c r="A13" s="115" t="s">
        <v>28</v>
      </c>
      <c r="B13" s="117">
        <v>2600</v>
      </c>
      <c r="C13" s="117">
        <v>1755</v>
      </c>
      <c r="D13" s="117"/>
      <c r="E13" s="117">
        <f t="shared" si="5"/>
        <v>1755</v>
      </c>
      <c r="F13" s="119">
        <f t="shared" si="2"/>
        <v>0.675</v>
      </c>
      <c r="G13" s="117">
        <v>2228</v>
      </c>
      <c r="H13" s="96">
        <f t="shared" si="4"/>
        <v>-0.212</v>
      </c>
    </row>
    <row r="14" spans="1:8" ht="27" customHeight="1">
      <c r="A14" s="115" t="s">
        <v>29</v>
      </c>
      <c r="B14" s="117">
        <v>2300</v>
      </c>
      <c r="C14" s="117">
        <v>2251</v>
      </c>
      <c r="D14" s="117">
        <v>50</v>
      </c>
      <c r="E14" s="117">
        <f t="shared" si="5"/>
        <v>2301</v>
      </c>
      <c r="F14" s="119">
        <f t="shared" si="2"/>
        <v>1</v>
      </c>
      <c r="G14" s="117">
        <v>2363</v>
      </c>
      <c r="H14" s="96">
        <f t="shared" si="4"/>
        <v>-0.026</v>
      </c>
    </row>
    <row r="15" spans="1:8" ht="27" customHeight="1">
      <c r="A15" s="115" t="s">
        <v>30</v>
      </c>
      <c r="B15" s="117">
        <v>450</v>
      </c>
      <c r="C15" s="117">
        <v>430</v>
      </c>
      <c r="D15" s="117"/>
      <c r="E15" s="117">
        <f t="shared" si="5"/>
        <v>430</v>
      </c>
      <c r="F15" s="119">
        <f t="shared" si="2"/>
        <v>0.956</v>
      </c>
      <c r="G15" s="117">
        <v>433</v>
      </c>
      <c r="H15" s="96">
        <f t="shared" si="4"/>
        <v>-0.007</v>
      </c>
    </row>
    <row r="16" spans="1:8" ht="27" customHeight="1">
      <c r="A16" s="115" t="s">
        <v>31</v>
      </c>
      <c r="B16" s="117">
        <v>1000</v>
      </c>
      <c r="C16" s="117">
        <v>2364</v>
      </c>
      <c r="D16" s="117">
        <v>-3400</v>
      </c>
      <c r="E16" s="117">
        <f t="shared" si="5"/>
        <v>-1036</v>
      </c>
      <c r="F16" s="119">
        <f t="shared" si="2"/>
        <v>-1.036</v>
      </c>
      <c r="G16" s="117">
        <v>-3963</v>
      </c>
      <c r="H16" s="96">
        <f t="shared" si="4"/>
        <v>-0.739</v>
      </c>
    </row>
    <row r="17" spans="1:8" ht="27" customHeight="1">
      <c r="A17" s="115" t="s">
        <v>32</v>
      </c>
      <c r="B17" s="117">
        <v>1000</v>
      </c>
      <c r="C17" s="117">
        <v>926</v>
      </c>
      <c r="D17" s="117">
        <v>88</v>
      </c>
      <c r="E17" s="117">
        <f t="shared" si="5"/>
        <v>1014</v>
      </c>
      <c r="F17" s="119">
        <f t="shared" si="2"/>
        <v>1.014</v>
      </c>
      <c r="G17" s="117">
        <v>1000</v>
      </c>
      <c r="H17" s="96">
        <f t="shared" si="4"/>
        <v>0.014</v>
      </c>
    </row>
    <row r="18" spans="1:8" ht="27" customHeight="1">
      <c r="A18" s="115" t="s">
        <v>33</v>
      </c>
      <c r="B18" s="117">
        <v>565</v>
      </c>
      <c r="C18" s="117">
        <v>108</v>
      </c>
      <c r="D18" s="117">
        <v>0</v>
      </c>
      <c r="E18" s="117">
        <f t="shared" si="5"/>
        <v>108</v>
      </c>
      <c r="F18" s="119">
        <v>1</v>
      </c>
      <c r="G18" s="117">
        <v>457</v>
      </c>
      <c r="H18" s="96">
        <f t="shared" si="4"/>
        <v>-0.764</v>
      </c>
    </row>
    <row r="19" spans="1:8" ht="27" customHeight="1">
      <c r="A19" s="115" t="s">
        <v>34</v>
      </c>
      <c r="B19" s="117">
        <v>6000</v>
      </c>
      <c r="C19" s="117">
        <v>5398</v>
      </c>
      <c r="D19" s="117">
        <v>100</v>
      </c>
      <c r="E19" s="117">
        <f t="shared" si="5"/>
        <v>5498</v>
      </c>
      <c r="F19" s="119">
        <f t="shared" si="2"/>
        <v>0.916</v>
      </c>
      <c r="G19" s="117">
        <v>5360</v>
      </c>
      <c r="H19" s="96">
        <f t="shared" si="4"/>
        <v>0.026</v>
      </c>
    </row>
    <row r="20" spans="1:8" ht="27" customHeight="1">
      <c r="A20" s="115" t="s">
        <v>35</v>
      </c>
      <c r="B20" s="117">
        <v>35</v>
      </c>
      <c r="C20" s="117">
        <v>14</v>
      </c>
      <c r="D20" s="117">
        <v>0</v>
      </c>
      <c r="E20" s="117">
        <f t="shared" si="5"/>
        <v>14</v>
      </c>
      <c r="F20" s="119">
        <f t="shared" si="2"/>
        <v>0.4</v>
      </c>
      <c r="G20" s="117">
        <v>32</v>
      </c>
      <c r="H20" s="96">
        <f t="shared" si="4"/>
        <v>-0.563</v>
      </c>
    </row>
    <row r="21" spans="1:8" ht="27" customHeight="1">
      <c r="A21" s="115" t="s">
        <v>36</v>
      </c>
      <c r="B21" s="117"/>
      <c r="C21" s="117">
        <v>-1</v>
      </c>
      <c r="D21" s="117">
        <v>0</v>
      </c>
      <c r="E21" s="117">
        <f t="shared" si="5"/>
        <v>-1</v>
      </c>
      <c r="F21" s="119"/>
      <c r="G21" s="117">
        <v>-3</v>
      </c>
      <c r="H21" s="96"/>
    </row>
    <row r="22" spans="1:8" ht="27" customHeight="1">
      <c r="A22" s="85" t="s">
        <v>37</v>
      </c>
      <c r="B22" s="113">
        <f aca="true" t="shared" si="6" ref="B22:G22">SUM(B23:B30)</f>
        <v>66600</v>
      </c>
      <c r="C22" s="113">
        <f t="shared" si="6"/>
        <v>62685</v>
      </c>
      <c r="D22" s="113">
        <f t="shared" si="6"/>
        <v>315</v>
      </c>
      <c r="E22" s="113">
        <f t="shared" si="6"/>
        <v>63000</v>
      </c>
      <c r="F22" s="114">
        <f aca="true" t="shared" si="7" ref="F22:F32">+E22/B22</f>
        <v>0.946</v>
      </c>
      <c r="G22" s="113">
        <f t="shared" si="6"/>
        <v>65266</v>
      </c>
      <c r="H22" s="95">
        <f aca="true" t="shared" si="8" ref="H22:H25">+E22/G22-1</f>
        <v>-0.035</v>
      </c>
    </row>
    <row r="23" spans="1:8" ht="27" customHeight="1">
      <c r="A23" s="115" t="s">
        <v>38</v>
      </c>
      <c r="B23" s="117">
        <v>7500</v>
      </c>
      <c r="C23" s="117">
        <v>3245</v>
      </c>
      <c r="D23" s="117">
        <v>50</v>
      </c>
      <c r="E23" s="117">
        <f>C23+D23</f>
        <v>3295</v>
      </c>
      <c r="F23" s="119">
        <f t="shared" si="7"/>
        <v>0.439</v>
      </c>
      <c r="G23" s="117">
        <v>8467</v>
      </c>
      <c r="H23" s="96">
        <f t="shared" si="8"/>
        <v>-0.611</v>
      </c>
    </row>
    <row r="24" spans="1:8" ht="27" customHeight="1">
      <c r="A24" s="115" t="s">
        <v>39</v>
      </c>
      <c r="B24" s="117">
        <v>1300</v>
      </c>
      <c r="C24" s="117">
        <v>2843</v>
      </c>
      <c r="D24" s="117">
        <v>115</v>
      </c>
      <c r="E24" s="117">
        <f aca="true" t="shared" si="9" ref="E24:E30">C24+D24</f>
        <v>2958</v>
      </c>
      <c r="F24" s="119">
        <f t="shared" si="7"/>
        <v>2.275</v>
      </c>
      <c r="G24" s="117">
        <v>1259</v>
      </c>
      <c r="H24" s="96">
        <f t="shared" si="8"/>
        <v>1.349</v>
      </c>
    </row>
    <row r="25" spans="1:8" ht="27" customHeight="1">
      <c r="A25" s="115" t="s">
        <v>40</v>
      </c>
      <c r="B25" s="117">
        <v>1500</v>
      </c>
      <c r="C25" s="117">
        <v>4415</v>
      </c>
      <c r="D25" s="117">
        <v>150</v>
      </c>
      <c r="E25" s="117">
        <f t="shared" si="9"/>
        <v>4565</v>
      </c>
      <c r="F25" s="119">
        <f t="shared" si="7"/>
        <v>3.043</v>
      </c>
      <c r="G25" s="117">
        <v>1724</v>
      </c>
      <c r="H25" s="96">
        <f t="shared" si="8"/>
        <v>1.648</v>
      </c>
    </row>
    <row r="26" spans="1:8" ht="27" customHeight="1">
      <c r="A26" s="115" t="s">
        <v>41</v>
      </c>
      <c r="B26" s="117">
        <v>0</v>
      </c>
      <c r="C26" s="117">
        <v>0</v>
      </c>
      <c r="D26" s="117"/>
      <c r="E26" s="117">
        <f t="shared" si="9"/>
        <v>0</v>
      </c>
      <c r="F26" s="119"/>
      <c r="G26" s="117"/>
      <c r="H26" s="96"/>
    </row>
    <row r="27" spans="1:8" ht="27" customHeight="1">
      <c r="A27" s="417" t="s">
        <v>42</v>
      </c>
      <c r="B27" s="117">
        <v>56000</v>
      </c>
      <c r="C27" s="117">
        <v>52000</v>
      </c>
      <c r="D27" s="117"/>
      <c r="E27" s="117">
        <f t="shared" si="9"/>
        <v>52000</v>
      </c>
      <c r="F27" s="119">
        <f t="shared" si="7"/>
        <v>0.929</v>
      </c>
      <c r="G27" s="117">
        <v>53598</v>
      </c>
      <c r="H27" s="96">
        <f aca="true" t="shared" si="10" ref="H27:H32">+E27/G27-1</f>
        <v>-0.03</v>
      </c>
    </row>
    <row r="28" spans="1:8" ht="27" customHeight="1">
      <c r="A28" s="115" t="s">
        <v>43</v>
      </c>
      <c r="B28" s="117">
        <v>0</v>
      </c>
      <c r="C28" s="117">
        <v>129</v>
      </c>
      <c r="D28" s="117"/>
      <c r="E28" s="117">
        <f t="shared" si="9"/>
        <v>129</v>
      </c>
      <c r="F28" s="119"/>
      <c r="G28" s="117">
        <v>53</v>
      </c>
      <c r="H28" s="96"/>
    </row>
    <row r="29" spans="1:8" ht="27" customHeight="1">
      <c r="A29" s="115" t="s">
        <v>44</v>
      </c>
      <c r="B29" s="117">
        <v>60</v>
      </c>
      <c r="C29" s="117">
        <v>53</v>
      </c>
      <c r="D29" s="117"/>
      <c r="E29" s="117">
        <f t="shared" si="9"/>
        <v>53</v>
      </c>
      <c r="F29" s="119">
        <f>+E29/B29</f>
        <v>0.883</v>
      </c>
      <c r="G29" s="117">
        <v>52</v>
      </c>
      <c r="H29" s="96">
        <f t="shared" si="10"/>
        <v>0.019</v>
      </c>
    </row>
    <row r="30" spans="1:8" ht="27" customHeight="1">
      <c r="A30" s="115" t="s">
        <v>45</v>
      </c>
      <c r="B30" s="117">
        <v>240</v>
      </c>
      <c r="C30" s="117"/>
      <c r="D30" s="117"/>
      <c r="E30" s="117">
        <f t="shared" si="9"/>
        <v>0</v>
      </c>
      <c r="F30" s="119">
        <f>+E30/B30</f>
        <v>0</v>
      </c>
      <c r="G30" s="117">
        <v>113</v>
      </c>
      <c r="H30" s="96">
        <f t="shared" si="10"/>
        <v>-1</v>
      </c>
    </row>
    <row r="31" spans="1:8" ht="27" customHeight="1">
      <c r="A31" s="85" t="s">
        <v>46</v>
      </c>
      <c r="B31" s="113">
        <f>+B8+B9/0.4*0.6+B10/0.4*0.6+15+835</f>
        <v>54450</v>
      </c>
      <c r="C31" s="113"/>
      <c r="D31" s="113"/>
      <c r="E31" s="113">
        <f>+E8+E9/0.4*0.6+E10/0.4*0.6+10+608-978-191</f>
        <v>62000</v>
      </c>
      <c r="F31" s="114">
        <f t="shared" si="7"/>
        <v>1.139</v>
      </c>
      <c r="G31" s="113">
        <f>+G8+G9/0.4*0.6+G10/0.4*0.6+614</f>
        <v>46829</v>
      </c>
      <c r="H31" s="95">
        <f t="shared" si="10"/>
        <v>0.324</v>
      </c>
    </row>
    <row r="32" spans="1:8" ht="27" customHeight="1">
      <c r="A32" s="85" t="s">
        <v>47</v>
      </c>
      <c r="B32" s="113">
        <f aca="true" t="shared" si="11" ref="B32:G32">+B31+B6</f>
        <v>182550</v>
      </c>
      <c r="C32" s="113"/>
      <c r="D32" s="113"/>
      <c r="E32" s="113">
        <f t="shared" si="11"/>
        <v>192500</v>
      </c>
      <c r="F32" s="114">
        <f t="shared" si="7"/>
        <v>1.055</v>
      </c>
      <c r="G32" s="113">
        <f t="shared" si="11"/>
        <v>161107</v>
      </c>
      <c r="H32" s="95">
        <f t="shared" si="10"/>
        <v>0.195</v>
      </c>
    </row>
    <row r="33" spans="2:8" ht="24" customHeight="1">
      <c r="B33" s="92"/>
      <c r="C33" s="92"/>
      <c r="D33" s="92"/>
      <c r="E33" s="92"/>
      <c r="F33" s="92"/>
      <c r="G33" s="92"/>
      <c r="H33" s="92"/>
    </row>
    <row r="34" spans="2:8" ht="24" customHeight="1">
      <c r="B34" s="92" t="s">
        <v>48</v>
      </c>
      <c r="C34" s="92" t="s">
        <v>49</v>
      </c>
      <c r="D34" s="92"/>
      <c r="E34" s="92" t="s">
        <v>50</v>
      </c>
      <c r="F34" s="418"/>
      <c r="G34" s="418"/>
      <c r="H34" s="92"/>
    </row>
    <row r="35" spans="1:8" ht="24" customHeight="1">
      <c r="A35" s="71" t="s">
        <v>38</v>
      </c>
      <c r="B35" s="92">
        <f>SUM(B36:B40)</f>
        <v>7500</v>
      </c>
      <c r="C35" s="92">
        <v>7500</v>
      </c>
      <c r="D35" s="92"/>
      <c r="E35" s="92"/>
      <c r="F35" s="418"/>
      <c r="G35" s="418"/>
      <c r="H35" s="92"/>
    </row>
    <row r="36" spans="1:7" ht="24" customHeight="1">
      <c r="A36" s="71" t="s">
        <v>51</v>
      </c>
      <c r="B36" s="71">
        <v>2000</v>
      </c>
      <c r="C36" s="71">
        <v>2000</v>
      </c>
      <c r="F36" s="121"/>
      <c r="G36" s="121"/>
    </row>
    <row r="37" spans="1:3" ht="24" customHeight="1">
      <c r="A37" s="284" t="s">
        <v>52</v>
      </c>
      <c r="B37" s="71">
        <v>3500</v>
      </c>
      <c r="C37" s="71">
        <v>3500</v>
      </c>
    </row>
    <row r="38" spans="1:3" ht="24" customHeight="1">
      <c r="A38" s="284" t="s">
        <v>53</v>
      </c>
      <c r="B38" s="71">
        <v>1250</v>
      </c>
      <c r="C38" s="71">
        <v>1250</v>
      </c>
    </row>
    <row r="39" spans="1:3" ht="24" customHeight="1">
      <c r="A39" s="284" t="s">
        <v>54</v>
      </c>
      <c r="B39" s="71">
        <v>250</v>
      </c>
      <c r="C39" s="71">
        <v>250</v>
      </c>
    </row>
    <row r="40" spans="1:3" ht="24" customHeight="1">
      <c r="A40" s="284" t="s">
        <v>55</v>
      </c>
      <c r="B40" s="71">
        <v>500</v>
      </c>
      <c r="C40" s="71">
        <v>500</v>
      </c>
    </row>
  </sheetData>
  <sheetProtection/>
  <mergeCells count="8">
    <mergeCell ref="A2:H2"/>
    <mergeCell ref="E4:F4"/>
    <mergeCell ref="A4:A5"/>
    <mergeCell ref="B4:B5"/>
    <mergeCell ref="C4:C5"/>
    <mergeCell ref="D4:D5"/>
    <mergeCell ref="G4:G5"/>
    <mergeCell ref="H4:H5"/>
  </mergeCells>
  <printOptions horizontalCentered="1"/>
  <pageMargins left="0.59" right="0.35" top="0.7900000000000001" bottom="0.39" header="0" footer="0.39"/>
  <pageSetup firstPageNumber="17" useFirstPageNumber="1" fitToHeight="1" fitToWidth="1" horizontalDpi="600" verticalDpi="600" orientation="portrait" paperSize="9" scale="79"/>
</worksheet>
</file>

<file path=xl/worksheets/sheet4.xml><?xml version="1.0" encoding="utf-8"?>
<worksheet xmlns="http://schemas.openxmlformats.org/spreadsheetml/2006/main" xmlns:r="http://schemas.openxmlformats.org/officeDocument/2006/relationships">
  <sheetPr>
    <tabColor indexed="10"/>
    <pageSetUpPr fitToPage="1"/>
  </sheetPr>
  <dimension ref="A1:K37"/>
  <sheetViews>
    <sheetView zoomScaleSheetLayoutView="100" workbookViewId="0" topLeftCell="A1">
      <pane xSplit="1" ySplit="6" topLeftCell="B18" activePane="bottomRight" state="frozen"/>
      <selection pane="bottomRight" activeCell="E28" sqref="E28:E29"/>
    </sheetView>
  </sheetViews>
  <sheetFormatPr defaultColWidth="9.00390625" defaultRowHeight="28.5" customHeight="1"/>
  <cols>
    <col min="1" max="1" width="30.00390625" style="374" customWidth="1"/>
    <col min="2" max="2" width="11.375" style="375" customWidth="1"/>
    <col min="3" max="4" width="11.375" style="374" hidden="1" customWidth="1"/>
    <col min="5" max="5" width="11.375" style="374" customWidth="1"/>
    <col min="6" max="6" width="11.375" style="376" customWidth="1"/>
    <col min="7" max="7" width="8.875" style="377" customWidth="1"/>
    <col min="8" max="8" width="20.625" style="377" customWidth="1"/>
    <col min="9" max="9" width="9.00390625" style="374" customWidth="1"/>
    <col min="10" max="10" width="11.125" style="374" bestFit="1" customWidth="1"/>
    <col min="11" max="11" width="10.125" style="374" customWidth="1"/>
    <col min="12" max="16384" width="9.00390625" style="374" customWidth="1"/>
  </cols>
  <sheetData>
    <row r="1" spans="1:9" ht="21" customHeight="1">
      <c r="A1" s="98" t="s">
        <v>56</v>
      </c>
      <c r="B1" s="378"/>
      <c r="C1" s="298"/>
      <c r="D1" s="298"/>
      <c r="E1" s="298"/>
      <c r="F1" s="298"/>
      <c r="H1" s="379"/>
      <c r="I1" s="375"/>
    </row>
    <row r="2" spans="1:9" ht="28.5" customHeight="1">
      <c r="A2" s="343" t="s">
        <v>57</v>
      </c>
      <c r="B2" s="380"/>
      <c r="C2" s="343"/>
      <c r="D2" s="343"/>
      <c r="E2" s="343"/>
      <c r="F2" s="343"/>
      <c r="G2" s="343"/>
      <c r="H2" s="343"/>
      <c r="I2" s="375"/>
    </row>
    <row r="3" spans="1:9" ht="28.5" customHeight="1">
      <c r="A3" s="381"/>
      <c r="B3" s="382"/>
      <c r="C3" s="381"/>
      <c r="D3" s="381"/>
      <c r="E3" s="381"/>
      <c r="F3" s="383"/>
      <c r="G3" s="384"/>
      <c r="H3" s="100" t="s">
        <v>11</v>
      </c>
      <c r="I3" s="375"/>
    </row>
    <row r="4" spans="1:9" ht="21.75" customHeight="1">
      <c r="A4" s="255" t="s">
        <v>12</v>
      </c>
      <c r="B4" s="82" t="s">
        <v>58</v>
      </c>
      <c r="C4" s="82" t="s">
        <v>59</v>
      </c>
      <c r="D4" s="82" t="s">
        <v>60</v>
      </c>
      <c r="E4" s="82" t="s">
        <v>61</v>
      </c>
      <c r="F4" s="82"/>
      <c r="G4" s="82"/>
      <c r="H4" s="345" t="s">
        <v>62</v>
      </c>
      <c r="I4" s="375"/>
    </row>
    <row r="5" spans="1:9" ht="21.75" customHeight="1">
      <c r="A5" s="255"/>
      <c r="B5" s="82"/>
      <c r="C5" s="82"/>
      <c r="D5" s="82"/>
      <c r="E5" s="82" t="s">
        <v>63</v>
      </c>
      <c r="F5" s="348" t="s">
        <v>64</v>
      </c>
      <c r="G5" s="94" t="s">
        <v>65</v>
      </c>
      <c r="H5" s="347"/>
      <c r="I5" s="375"/>
    </row>
    <row r="6" spans="1:11" ht="27" customHeight="1">
      <c r="A6" s="385" t="s">
        <v>66</v>
      </c>
      <c r="B6" s="386">
        <f>SUM(B7:B29)</f>
        <v>367729</v>
      </c>
      <c r="C6" s="386">
        <f>SUM(C7:C29)</f>
        <v>321901</v>
      </c>
      <c r="D6" s="386">
        <f>SUM(D7:D29)</f>
        <v>26099</v>
      </c>
      <c r="E6" s="386">
        <f>SUM(E7:E29)</f>
        <v>348000</v>
      </c>
      <c r="F6" s="387">
        <f aca="true" t="shared" si="0" ref="F6:F23">+E6-B6</f>
        <v>-19729</v>
      </c>
      <c r="G6" s="388">
        <f>+F6/B6</f>
        <v>-0.054</v>
      </c>
      <c r="H6" s="389"/>
      <c r="I6" s="404"/>
      <c r="J6" s="405"/>
      <c r="K6" s="406"/>
    </row>
    <row r="7" spans="1:9" ht="27" customHeight="1">
      <c r="A7" s="390" t="s">
        <v>67</v>
      </c>
      <c r="B7" s="391">
        <v>34110</v>
      </c>
      <c r="C7" s="391">
        <v>28525</v>
      </c>
      <c r="D7" s="392">
        <v>3031</v>
      </c>
      <c r="E7" s="391">
        <f>C7+D7</f>
        <v>31556</v>
      </c>
      <c r="F7" s="393">
        <f t="shared" si="0"/>
        <v>-2554</v>
      </c>
      <c r="G7" s="394">
        <f>+F7/B7</f>
        <v>-0.075</v>
      </c>
      <c r="H7" s="395" t="s">
        <v>68</v>
      </c>
      <c r="I7" s="404"/>
    </row>
    <row r="8" spans="1:11" ht="27" customHeight="1">
      <c r="A8" s="390" t="s">
        <v>69</v>
      </c>
      <c r="B8" s="396">
        <v>530</v>
      </c>
      <c r="C8" s="396">
        <v>366</v>
      </c>
      <c r="D8" s="392">
        <v>120</v>
      </c>
      <c r="E8" s="391">
        <f aca="true" t="shared" si="1" ref="E8:E29">C8+D8</f>
        <v>486</v>
      </c>
      <c r="F8" s="393">
        <f t="shared" si="0"/>
        <v>-44</v>
      </c>
      <c r="G8" s="394">
        <f aca="true" t="shared" si="2" ref="G7:G23">+F8/B8</f>
        <v>-0.083</v>
      </c>
      <c r="H8" s="395" t="s">
        <v>70</v>
      </c>
      <c r="I8" s="407"/>
      <c r="J8" s="408">
        <f>+(E7+E9+E10+E11+E13+E14+E15+E16)/(B7+B9+B10+B11+B13+B14+B15+B16)-1</f>
        <v>0.0749</v>
      </c>
      <c r="K8" s="381" t="s">
        <v>71</v>
      </c>
    </row>
    <row r="9" spans="1:9" ht="27" customHeight="1">
      <c r="A9" s="390" t="s">
        <v>72</v>
      </c>
      <c r="B9" s="396">
        <v>11788</v>
      </c>
      <c r="C9" s="396">
        <v>9711</v>
      </c>
      <c r="D9" s="392">
        <v>1088</v>
      </c>
      <c r="E9" s="391">
        <f t="shared" si="1"/>
        <v>10799</v>
      </c>
      <c r="F9" s="393">
        <f t="shared" si="0"/>
        <v>-989</v>
      </c>
      <c r="G9" s="394">
        <f t="shared" si="2"/>
        <v>-0.084</v>
      </c>
      <c r="H9" s="395" t="s">
        <v>68</v>
      </c>
      <c r="I9" s="375"/>
    </row>
    <row r="10" spans="1:11" ht="27" customHeight="1">
      <c r="A10" s="390" t="s">
        <v>73</v>
      </c>
      <c r="B10" s="396">
        <v>67995</v>
      </c>
      <c r="C10" s="396">
        <v>67063</v>
      </c>
      <c r="D10" s="392">
        <v>5221</v>
      </c>
      <c r="E10" s="391">
        <f t="shared" si="1"/>
        <v>72284</v>
      </c>
      <c r="F10" s="393">
        <f t="shared" si="0"/>
        <v>4289</v>
      </c>
      <c r="G10" s="394">
        <f t="shared" si="2"/>
        <v>0.063</v>
      </c>
      <c r="H10" s="395" t="s">
        <v>74</v>
      </c>
      <c r="I10" s="409"/>
      <c r="J10" s="410">
        <f>SUM(E10:E18)+E20+E23+E24+E25+E26/E6</f>
        <v>290783</v>
      </c>
      <c r="K10" s="381" t="s">
        <v>75</v>
      </c>
    </row>
    <row r="11" spans="1:10" ht="27" customHeight="1">
      <c r="A11" s="390" t="s">
        <v>76</v>
      </c>
      <c r="B11" s="396">
        <v>627</v>
      </c>
      <c r="C11" s="396">
        <v>278</v>
      </c>
      <c r="D11" s="392">
        <v>90</v>
      </c>
      <c r="E11" s="391">
        <f t="shared" si="1"/>
        <v>368</v>
      </c>
      <c r="F11" s="393">
        <f t="shared" si="0"/>
        <v>-259</v>
      </c>
      <c r="G11" s="394">
        <f t="shared" si="2"/>
        <v>-0.413</v>
      </c>
      <c r="H11" s="397" t="s">
        <v>77</v>
      </c>
      <c r="I11" s="409"/>
      <c r="J11" s="411">
        <f>+J10/E6</f>
        <v>0.836</v>
      </c>
    </row>
    <row r="12" spans="1:10" ht="27" customHeight="1">
      <c r="A12" s="390" t="s">
        <v>78</v>
      </c>
      <c r="B12" s="396">
        <v>7266</v>
      </c>
      <c r="C12" s="396">
        <v>4283</v>
      </c>
      <c r="D12" s="392">
        <v>500</v>
      </c>
      <c r="E12" s="391">
        <f t="shared" si="1"/>
        <v>4783</v>
      </c>
      <c r="F12" s="393">
        <f t="shared" si="0"/>
        <v>-2483</v>
      </c>
      <c r="G12" s="394">
        <f t="shared" si="2"/>
        <v>-0.342</v>
      </c>
      <c r="H12" s="397" t="s">
        <v>77</v>
      </c>
      <c r="I12" s="409"/>
      <c r="J12" s="411">
        <f>+E10/E6</f>
        <v>0.208</v>
      </c>
    </row>
    <row r="13" spans="1:9" ht="27" customHeight="1">
      <c r="A13" s="390" t="s">
        <v>79</v>
      </c>
      <c r="B13" s="396">
        <v>68559</v>
      </c>
      <c r="C13" s="396">
        <v>79095</v>
      </c>
      <c r="D13" s="392">
        <v>3959</v>
      </c>
      <c r="E13" s="391">
        <f t="shared" si="1"/>
        <v>83054</v>
      </c>
      <c r="F13" s="393">
        <f t="shared" si="0"/>
        <v>14495</v>
      </c>
      <c r="G13" s="394">
        <f t="shared" si="2"/>
        <v>0.211</v>
      </c>
      <c r="H13" s="397" t="s">
        <v>74</v>
      </c>
      <c r="I13" s="409"/>
    </row>
    <row r="14" spans="1:9" ht="27" customHeight="1">
      <c r="A14" s="390" t="s">
        <v>80</v>
      </c>
      <c r="B14" s="396">
        <v>25070</v>
      </c>
      <c r="C14" s="396">
        <v>24152</v>
      </c>
      <c r="D14" s="392">
        <v>2090</v>
      </c>
      <c r="E14" s="391">
        <f t="shared" si="1"/>
        <v>26242</v>
      </c>
      <c r="F14" s="393">
        <f t="shared" si="0"/>
        <v>1172</v>
      </c>
      <c r="G14" s="394">
        <f t="shared" si="2"/>
        <v>0.047</v>
      </c>
      <c r="H14" s="395" t="s">
        <v>81</v>
      </c>
      <c r="I14" s="409"/>
    </row>
    <row r="15" spans="1:9" ht="27" customHeight="1">
      <c r="A15" s="390" t="s">
        <v>82</v>
      </c>
      <c r="B15" s="396">
        <v>1720</v>
      </c>
      <c r="C15" s="396">
        <v>4410</v>
      </c>
      <c r="D15" s="392">
        <v>100</v>
      </c>
      <c r="E15" s="391">
        <f t="shared" si="1"/>
        <v>4510</v>
      </c>
      <c r="F15" s="393">
        <f t="shared" si="0"/>
        <v>2790</v>
      </c>
      <c r="G15" s="394">
        <f t="shared" si="2"/>
        <v>1.622</v>
      </c>
      <c r="H15" s="395" t="s">
        <v>81</v>
      </c>
      <c r="I15" s="409"/>
    </row>
    <row r="16" spans="1:9" ht="27" customHeight="1">
      <c r="A16" s="390" t="s">
        <v>83</v>
      </c>
      <c r="B16" s="396">
        <v>22812</v>
      </c>
      <c r="C16" s="396">
        <v>19287</v>
      </c>
      <c r="D16" s="392">
        <v>2000</v>
      </c>
      <c r="E16" s="391">
        <f t="shared" si="1"/>
        <v>21287</v>
      </c>
      <c r="F16" s="393">
        <f t="shared" si="0"/>
        <v>-1525</v>
      </c>
      <c r="G16" s="394">
        <f t="shared" si="2"/>
        <v>-0.067</v>
      </c>
      <c r="H16" s="395" t="s">
        <v>84</v>
      </c>
      <c r="I16" s="409"/>
    </row>
    <row r="17" spans="1:9" ht="37.5" customHeight="1">
      <c r="A17" s="390" t="s">
        <v>85</v>
      </c>
      <c r="B17" s="396">
        <v>60644</v>
      </c>
      <c r="C17" s="396">
        <v>41081</v>
      </c>
      <c r="D17" s="392">
        <v>3871</v>
      </c>
      <c r="E17" s="391">
        <f t="shared" si="1"/>
        <v>44952</v>
      </c>
      <c r="F17" s="393">
        <f t="shared" si="0"/>
        <v>-15692</v>
      </c>
      <c r="G17" s="394">
        <f t="shared" si="2"/>
        <v>-0.259</v>
      </c>
      <c r="H17" s="397" t="s">
        <v>77</v>
      </c>
      <c r="I17" s="409"/>
    </row>
    <row r="18" spans="1:9" ht="27" customHeight="1">
      <c r="A18" s="390" t="s">
        <v>86</v>
      </c>
      <c r="B18" s="396">
        <v>28361</v>
      </c>
      <c r="C18" s="396">
        <v>15483</v>
      </c>
      <c r="D18" s="392">
        <v>1554</v>
      </c>
      <c r="E18" s="391">
        <f t="shared" si="1"/>
        <v>17037</v>
      </c>
      <c r="F18" s="393">
        <f t="shared" si="0"/>
        <v>-11324</v>
      </c>
      <c r="G18" s="394">
        <f t="shared" si="2"/>
        <v>-0.399</v>
      </c>
      <c r="H18" s="397" t="s">
        <v>77</v>
      </c>
      <c r="I18" s="409"/>
    </row>
    <row r="19" spans="1:9" ht="27" customHeight="1">
      <c r="A19" s="390" t="s">
        <v>87</v>
      </c>
      <c r="B19" s="396">
        <v>531</v>
      </c>
      <c r="C19" s="396">
        <v>290</v>
      </c>
      <c r="D19" s="392">
        <v>114</v>
      </c>
      <c r="E19" s="391">
        <f t="shared" si="1"/>
        <v>404</v>
      </c>
      <c r="F19" s="393">
        <f t="shared" si="0"/>
        <v>-127</v>
      </c>
      <c r="G19" s="394">
        <f t="shared" si="2"/>
        <v>-0.239</v>
      </c>
      <c r="H19" s="395" t="s">
        <v>77</v>
      </c>
      <c r="I19" s="409"/>
    </row>
    <row r="20" spans="1:9" ht="27" customHeight="1">
      <c r="A20" s="390" t="s">
        <v>88</v>
      </c>
      <c r="B20" s="396">
        <v>8909</v>
      </c>
      <c r="C20" s="396">
        <v>1014</v>
      </c>
      <c r="D20" s="392">
        <v>200</v>
      </c>
      <c r="E20" s="391">
        <f t="shared" si="1"/>
        <v>1214</v>
      </c>
      <c r="F20" s="393">
        <f t="shared" si="0"/>
        <v>-7695</v>
      </c>
      <c r="G20" s="394">
        <f t="shared" si="2"/>
        <v>-0.864</v>
      </c>
      <c r="H20" s="395" t="s">
        <v>89</v>
      </c>
      <c r="I20" s="409"/>
    </row>
    <row r="21" spans="1:9" ht="27" customHeight="1">
      <c r="A21" s="390" t="s">
        <v>90</v>
      </c>
      <c r="B21" s="396">
        <v>80</v>
      </c>
      <c r="C21" s="396">
        <v>0</v>
      </c>
      <c r="D21" s="392">
        <v>0</v>
      </c>
      <c r="E21" s="391">
        <f t="shared" si="1"/>
        <v>0</v>
      </c>
      <c r="F21" s="393">
        <f t="shared" si="0"/>
        <v>-80</v>
      </c>
      <c r="G21" s="394">
        <f t="shared" si="2"/>
        <v>-1</v>
      </c>
      <c r="H21" s="395" t="s">
        <v>70</v>
      </c>
      <c r="I21" s="409"/>
    </row>
    <row r="22" spans="1:9" ht="27" customHeight="1">
      <c r="A22" s="390" t="s">
        <v>91</v>
      </c>
      <c r="B22" s="391"/>
      <c r="C22" s="391">
        <v>0</v>
      </c>
      <c r="D22" s="398"/>
      <c r="E22" s="391">
        <f t="shared" si="1"/>
        <v>0</v>
      </c>
      <c r="F22" s="393">
        <f t="shared" si="0"/>
        <v>0</v>
      </c>
      <c r="G22" s="394"/>
      <c r="H22" s="395"/>
      <c r="I22" s="409"/>
    </row>
    <row r="23" spans="1:9" ht="27" customHeight="1">
      <c r="A23" s="390" t="s">
        <v>92</v>
      </c>
      <c r="B23" s="396">
        <v>3602</v>
      </c>
      <c r="C23" s="396">
        <v>2359</v>
      </c>
      <c r="D23" s="392">
        <v>688</v>
      </c>
      <c r="E23" s="391">
        <f t="shared" si="1"/>
        <v>3047</v>
      </c>
      <c r="F23" s="393">
        <f aca="true" t="shared" si="3" ref="F23:F26">+E23-B23</f>
        <v>-555</v>
      </c>
      <c r="G23" s="394">
        <f aca="true" t="shared" si="4" ref="G23:G29">+F23/B23</f>
        <v>-0.154</v>
      </c>
      <c r="H23" s="395" t="s">
        <v>77</v>
      </c>
      <c r="I23" s="409"/>
    </row>
    <row r="24" spans="1:10" ht="27" customHeight="1">
      <c r="A24" s="390" t="s">
        <v>93</v>
      </c>
      <c r="B24" s="396">
        <v>12555</v>
      </c>
      <c r="C24" s="396">
        <v>11259</v>
      </c>
      <c r="D24" s="392">
        <v>436</v>
      </c>
      <c r="E24" s="391">
        <f t="shared" si="1"/>
        <v>11695</v>
      </c>
      <c r="F24" s="393">
        <f t="shared" si="3"/>
        <v>-860</v>
      </c>
      <c r="G24" s="394">
        <f t="shared" si="4"/>
        <v>-0.068</v>
      </c>
      <c r="H24" s="395" t="s">
        <v>77</v>
      </c>
      <c r="I24" s="409"/>
      <c r="J24" s="412"/>
    </row>
    <row r="25" spans="1:9" ht="27" customHeight="1">
      <c r="A25" s="390" t="s">
        <v>94</v>
      </c>
      <c r="B25" s="396">
        <v>212</v>
      </c>
      <c r="C25" s="396">
        <v>280</v>
      </c>
      <c r="D25" s="392">
        <v>30</v>
      </c>
      <c r="E25" s="391">
        <f t="shared" si="1"/>
        <v>310</v>
      </c>
      <c r="F25" s="393">
        <f t="shared" si="3"/>
        <v>98</v>
      </c>
      <c r="G25" s="394">
        <f t="shared" si="4"/>
        <v>0.462</v>
      </c>
      <c r="H25" s="395" t="s">
        <v>81</v>
      </c>
      <c r="I25" s="409"/>
    </row>
    <row r="26" spans="1:9" ht="27" customHeight="1">
      <c r="A26" s="390" t="s">
        <v>95</v>
      </c>
      <c r="B26" s="396">
        <v>2756</v>
      </c>
      <c r="C26" s="396">
        <v>3208</v>
      </c>
      <c r="D26" s="392">
        <v>495</v>
      </c>
      <c r="E26" s="391">
        <f t="shared" si="1"/>
        <v>3703</v>
      </c>
      <c r="F26" s="393">
        <f t="shared" si="3"/>
        <v>947</v>
      </c>
      <c r="G26" s="394">
        <f t="shared" si="4"/>
        <v>0.344</v>
      </c>
      <c r="H26" s="395" t="s">
        <v>81</v>
      </c>
      <c r="I26" s="375"/>
    </row>
    <row r="27" spans="1:8" s="374" customFormat="1" ht="27" customHeight="1">
      <c r="A27" s="390" t="s">
        <v>96</v>
      </c>
      <c r="B27" s="396">
        <v>156</v>
      </c>
      <c r="C27" s="396">
        <v>96</v>
      </c>
      <c r="D27" s="392">
        <v>60</v>
      </c>
      <c r="E27" s="391">
        <f t="shared" si="1"/>
        <v>156</v>
      </c>
      <c r="F27" s="393">
        <f aca="true" t="shared" si="5" ref="F27:F29">+E27-B27</f>
        <v>0</v>
      </c>
      <c r="G27" s="394">
        <f t="shared" si="4"/>
        <v>0</v>
      </c>
      <c r="H27" s="395"/>
    </row>
    <row r="28" spans="1:10" ht="39" customHeight="1">
      <c r="A28" s="390" t="s">
        <v>97</v>
      </c>
      <c r="B28" s="396">
        <v>9401</v>
      </c>
      <c r="C28" s="396">
        <v>9617</v>
      </c>
      <c r="D28" s="392">
        <v>452</v>
      </c>
      <c r="E28" s="391">
        <f t="shared" si="1"/>
        <v>10069</v>
      </c>
      <c r="F28" s="393">
        <f t="shared" si="5"/>
        <v>668</v>
      </c>
      <c r="G28" s="394">
        <f t="shared" si="4"/>
        <v>0.071</v>
      </c>
      <c r="H28" s="395" t="s">
        <v>98</v>
      </c>
      <c r="J28" s="381"/>
    </row>
    <row r="29" spans="1:8" ht="27" customHeight="1">
      <c r="A29" s="390" t="s">
        <v>99</v>
      </c>
      <c r="B29" s="391">
        <v>45</v>
      </c>
      <c r="C29" s="396">
        <v>44</v>
      </c>
      <c r="D29" s="398">
        <v>0</v>
      </c>
      <c r="E29" s="391">
        <f t="shared" si="1"/>
        <v>44</v>
      </c>
      <c r="F29" s="393">
        <f t="shared" si="5"/>
        <v>-1</v>
      </c>
      <c r="G29" s="394">
        <f t="shared" si="4"/>
        <v>-0.022</v>
      </c>
      <c r="H29" s="395" t="s">
        <v>100</v>
      </c>
    </row>
    <row r="30" spans="2:8" ht="28.5" customHeight="1">
      <c r="B30" s="399"/>
      <c r="C30" s="400"/>
      <c r="D30" s="400"/>
      <c r="E30" s="400"/>
      <c r="F30" s="401"/>
      <c r="G30" s="402"/>
      <c r="H30" s="402"/>
    </row>
    <row r="31" spans="2:8" ht="28.5" customHeight="1">
      <c r="B31" s="399"/>
      <c r="C31" s="400"/>
      <c r="D31" s="400"/>
      <c r="E31" s="403"/>
      <c r="F31" s="401"/>
      <c r="G31" s="402"/>
      <c r="H31" s="402"/>
    </row>
    <row r="32" spans="2:8" ht="28.5" customHeight="1">
      <c r="B32" s="399"/>
      <c r="C32" s="400"/>
      <c r="D32" s="400"/>
      <c r="E32" s="400"/>
      <c r="F32" s="401"/>
      <c r="G32" s="402"/>
      <c r="H32" s="402"/>
    </row>
    <row r="33" spans="2:8" ht="28.5" customHeight="1">
      <c r="B33" s="399"/>
      <c r="C33" s="400"/>
      <c r="D33" s="400"/>
      <c r="E33" s="400"/>
      <c r="F33" s="401"/>
      <c r="G33" s="402"/>
      <c r="H33" s="402"/>
    </row>
    <row r="34" spans="2:8" ht="28.5" customHeight="1">
      <c r="B34" s="399"/>
      <c r="C34" s="400"/>
      <c r="D34" s="400"/>
      <c r="E34" s="400"/>
      <c r="F34" s="401"/>
      <c r="G34" s="402"/>
      <c r="H34" s="402"/>
    </row>
    <row r="35" spans="2:8" ht="28.5" customHeight="1">
      <c r="B35" s="399"/>
      <c r="C35" s="400"/>
      <c r="D35" s="400"/>
      <c r="E35" s="400"/>
      <c r="F35" s="401"/>
      <c r="G35" s="402"/>
      <c r="H35" s="402"/>
    </row>
    <row r="36" spans="2:8" ht="28.5" customHeight="1">
      <c r="B36" s="399"/>
      <c r="C36" s="400"/>
      <c r="D36" s="400"/>
      <c r="E36" s="400"/>
      <c r="F36" s="401"/>
      <c r="G36" s="402"/>
      <c r="H36" s="402"/>
    </row>
    <row r="37" spans="2:8" ht="28.5" customHeight="1">
      <c r="B37" s="399"/>
      <c r="C37" s="400"/>
      <c r="D37" s="400"/>
      <c r="E37" s="400"/>
      <c r="F37" s="401"/>
      <c r="G37" s="402"/>
      <c r="H37" s="402"/>
    </row>
  </sheetData>
  <sheetProtection/>
  <mergeCells count="7">
    <mergeCell ref="A2:H2"/>
    <mergeCell ref="E4:G4"/>
    <mergeCell ref="A4:A5"/>
    <mergeCell ref="B4:B5"/>
    <mergeCell ref="C4:C5"/>
    <mergeCell ref="D4:D5"/>
    <mergeCell ref="H4:H5"/>
  </mergeCells>
  <printOptions horizontalCentered="1"/>
  <pageMargins left="0.59" right="0.55" top="0.59" bottom="0.39" header="0" footer="0.39"/>
  <pageSetup firstPageNumber="18" useFirstPageNumber="1" fitToHeight="1" fitToWidth="1" horizontalDpi="600" verticalDpi="600" orientation="portrait" paperSize="9" scale="91"/>
</worksheet>
</file>

<file path=xl/worksheets/sheet5.xml><?xml version="1.0" encoding="utf-8"?>
<worksheet xmlns="http://schemas.openxmlformats.org/spreadsheetml/2006/main" xmlns:r="http://schemas.openxmlformats.org/officeDocument/2006/relationships">
  <sheetPr>
    <tabColor rgb="FFFF0000"/>
  </sheetPr>
  <dimension ref="A1:J27"/>
  <sheetViews>
    <sheetView showZeros="0" zoomScaleSheetLayoutView="100" workbookViewId="0" topLeftCell="A1">
      <selection activeCell="F14" sqref="F14"/>
    </sheetView>
  </sheetViews>
  <sheetFormatPr defaultColWidth="9.00390625" defaultRowHeight="42.75" customHeight="1"/>
  <cols>
    <col min="1" max="1" width="30.875" style="71" customWidth="1"/>
    <col min="2" max="2" width="10.875" style="71" customWidth="1"/>
    <col min="3" max="3" width="11.125" style="71" customWidth="1"/>
    <col min="4" max="4" width="8.375" style="71" customWidth="1"/>
    <col min="5" max="5" width="11.00390625" style="71" customWidth="1"/>
    <col min="6" max="6" width="8.375" style="354" customWidth="1"/>
    <col min="7" max="8" width="9.00390625" style="71" customWidth="1"/>
    <col min="9" max="10" width="12.625" style="71" bestFit="1" customWidth="1"/>
    <col min="11" max="16384" width="9.00390625" style="71" customWidth="1"/>
  </cols>
  <sheetData>
    <row r="1" spans="1:6" ht="23.25" customHeight="1">
      <c r="A1" s="355" t="s">
        <v>101</v>
      </c>
      <c r="B1" s="295"/>
      <c r="C1" s="295"/>
      <c r="D1" s="295"/>
      <c r="E1" s="295"/>
      <c r="F1" s="356"/>
    </row>
    <row r="2" spans="1:6" ht="36.75" customHeight="1">
      <c r="A2" s="75" t="s">
        <v>102</v>
      </c>
      <c r="B2" s="75"/>
      <c r="C2" s="75"/>
      <c r="D2" s="75"/>
      <c r="E2" s="75"/>
      <c r="F2" s="75"/>
    </row>
    <row r="3" spans="1:6" ht="25.5" customHeight="1">
      <c r="A3" s="357"/>
      <c r="B3" s="358"/>
      <c r="C3" s="358"/>
      <c r="D3" s="358"/>
      <c r="E3" s="359"/>
      <c r="F3" s="360" t="s">
        <v>11</v>
      </c>
    </row>
    <row r="4" spans="1:6" ht="42.75" customHeight="1">
      <c r="A4" s="361" t="s">
        <v>12</v>
      </c>
      <c r="B4" s="104" t="s">
        <v>103</v>
      </c>
      <c r="C4" s="105" t="s">
        <v>16</v>
      </c>
      <c r="D4" s="106"/>
      <c r="E4" s="104" t="s">
        <v>104</v>
      </c>
      <c r="F4" s="362" t="s">
        <v>105</v>
      </c>
    </row>
    <row r="5" spans="1:6" ht="42.75" customHeight="1">
      <c r="A5" s="363"/>
      <c r="B5" s="109"/>
      <c r="C5" s="110" t="s">
        <v>19</v>
      </c>
      <c r="D5" s="364" t="s">
        <v>106</v>
      </c>
      <c r="E5" s="365"/>
      <c r="F5" s="366"/>
    </row>
    <row r="6" spans="1:9" ht="49.5" customHeight="1">
      <c r="A6" s="367" t="s">
        <v>107</v>
      </c>
      <c r="B6" s="117">
        <f>SUM(B7:B13)</f>
        <v>99800</v>
      </c>
      <c r="C6" s="117">
        <f>SUM(C7:C13)</f>
        <v>45800</v>
      </c>
      <c r="D6" s="368">
        <f aca="true" t="shared" si="0" ref="D6:D12">+C6/B6</f>
        <v>0.459</v>
      </c>
      <c r="E6" s="117">
        <f>SUM(E7:E13)</f>
        <v>92729</v>
      </c>
      <c r="F6" s="369">
        <f aca="true" t="shared" si="1" ref="F6:F12">+C6/E6-1</f>
        <v>-0.506</v>
      </c>
      <c r="G6" s="370"/>
      <c r="H6" s="371"/>
      <c r="I6" s="253"/>
    </row>
    <row r="7" spans="1:9" ht="39" customHeight="1">
      <c r="A7" s="115" t="s">
        <v>108</v>
      </c>
      <c r="B7" s="117">
        <v>97000</v>
      </c>
      <c r="C7" s="117">
        <f>41969+31</f>
        <v>42000</v>
      </c>
      <c r="D7" s="368">
        <f t="shared" si="0"/>
        <v>0.433</v>
      </c>
      <c r="E7" s="117">
        <v>90943</v>
      </c>
      <c r="F7" s="369">
        <f t="shared" si="1"/>
        <v>-0.538</v>
      </c>
      <c r="G7" s="370"/>
      <c r="H7" s="371"/>
      <c r="I7" s="373"/>
    </row>
    <row r="8" spans="1:10" ht="39" customHeight="1">
      <c r="A8" s="115" t="s">
        <v>109</v>
      </c>
      <c r="B8" s="117"/>
      <c r="C8" s="117">
        <v>750</v>
      </c>
      <c r="D8" s="368"/>
      <c r="E8" s="117">
        <v>0</v>
      </c>
      <c r="F8" s="369"/>
      <c r="G8" s="370"/>
      <c r="H8" s="253"/>
      <c r="I8" s="122"/>
      <c r="J8" s="122"/>
    </row>
    <row r="9" spans="1:9" ht="39" customHeight="1">
      <c r="A9" s="115" t="s">
        <v>110</v>
      </c>
      <c r="B9" s="117"/>
      <c r="C9" s="117">
        <v>150</v>
      </c>
      <c r="D9" s="368"/>
      <c r="E9" s="117">
        <v>0</v>
      </c>
      <c r="F9" s="369"/>
      <c r="G9" s="370"/>
      <c r="H9" s="253"/>
      <c r="I9" s="371"/>
    </row>
    <row r="10" spans="1:9" ht="39" customHeight="1">
      <c r="A10" s="115" t="s">
        <v>111</v>
      </c>
      <c r="B10" s="117">
        <v>1500</v>
      </c>
      <c r="C10" s="117">
        <v>1900</v>
      </c>
      <c r="D10" s="368">
        <f t="shared" si="0"/>
        <v>1.267</v>
      </c>
      <c r="E10" s="117">
        <v>1105</v>
      </c>
      <c r="F10" s="369">
        <f t="shared" si="1"/>
        <v>0.719</v>
      </c>
      <c r="G10" s="370"/>
      <c r="H10" s="253"/>
      <c r="I10" s="253"/>
    </row>
    <row r="11" spans="1:9" ht="39" customHeight="1">
      <c r="A11" s="115" t="s">
        <v>112</v>
      </c>
      <c r="B11" s="117">
        <v>900</v>
      </c>
      <c r="C11" s="117">
        <f>451-1</f>
        <v>450</v>
      </c>
      <c r="D11" s="368">
        <f t="shared" si="0"/>
        <v>0.5</v>
      </c>
      <c r="E11" s="117">
        <v>241</v>
      </c>
      <c r="F11" s="369">
        <f t="shared" si="1"/>
        <v>0.867</v>
      </c>
      <c r="G11" s="370"/>
      <c r="H11" s="253"/>
      <c r="I11" s="253"/>
    </row>
    <row r="12" spans="1:9" ht="39" customHeight="1">
      <c r="A12" s="115" t="s">
        <v>113</v>
      </c>
      <c r="B12" s="351">
        <v>400</v>
      </c>
      <c r="C12" s="117">
        <f>580-30</f>
        <v>550</v>
      </c>
      <c r="D12" s="368">
        <f t="shared" si="0"/>
        <v>1.375</v>
      </c>
      <c r="E12" s="117">
        <v>440</v>
      </c>
      <c r="F12" s="369">
        <f t="shared" si="1"/>
        <v>0.25</v>
      </c>
      <c r="G12" s="370"/>
      <c r="H12" s="253"/>
      <c r="I12" s="253"/>
    </row>
    <row r="13" spans="1:9" ht="39" customHeight="1">
      <c r="A13" s="115" t="s">
        <v>114</v>
      </c>
      <c r="B13" s="117"/>
      <c r="C13" s="117"/>
      <c r="D13" s="368"/>
      <c r="E13" s="117"/>
      <c r="F13" s="369"/>
      <c r="G13" s="370"/>
      <c r="H13" s="253"/>
      <c r="I13" s="253"/>
    </row>
    <row r="14" spans="2:7" ht="42.75" customHeight="1">
      <c r="B14" s="92"/>
      <c r="C14" s="92"/>
      <c r="D14" s="92"/>
      <c r="E14" s="92"/>
      <c r="F14" s="372"/>
      <c r="G14" s="92"/>
    </row>
    <row r="15" spans="2:7" ht="42.75" customHeight="1">
      <c r="B15" s="92"/>
      <c r="C15" s="92"/>
      <c r="D15" s="92"/>
      <c r="E15" s="92"/>
      <c r="F15" s="372"/>
      <c r="G15" s="92"/>
    </row>
    <row r="16" spans="2:7" ht="42.75" customHeight="1">
      <c r="B16" s="92"/>
      <c r="C16" s="92"/>
      <c r="D16" s="92"/>
      <c r="E16" s="92"/>
      <c r="F16" s="372"/>
      <c r="G16" s="92"/>
    </row>
    <row r="17" spans="2:7" ht="42.75" customHeight="1">
      <c r="B17" s="92"/>
      <c r="C17" s="92"/>
      <c r="D17" s="92"/>
      <c r="E17" s="92"/>
      <c r="F17" s="372"/>
      <c r="G17" s="92"/>
    </row>
    <row r="18" spans="2:7" ht="42.75" customHeight="1">
      <c r="B18" s="92"/>
      <c r="C18" s="92"/>
      <c r="D18" s="92"/>
      <c r="E18" s="92"/>
      <c r="F18" s="372"/>
      <c r="G18" s="92"/>
    </row>
    <row r="19" spans="2:7" ht="42.75" customHeight="1">
      <c r="B19" s="92"/>
      <c r="C19" s="92"/>
      <c r="D19" s="92"/>
      <c r="E19" s="92"/>
      <c r="F19" s="372"/>
      <c r="G19" s="92"/>
    </row>
    <row r="20" spans="2:7" ht="42.75" customHeight="1">
      <c r="B20" s="92"/>
      <c r="C20" s="92"/>
      <c r="D20" s="92"/>
      <c r="E20" s="92"/>
      <c r="F20" s="372"/>
      <c r="G20" s="92"/>
    </row>
    <row r="21" spans="2:7" ht="42.75" customHeight="1">
      <c r="B21" s="92"/>
      <c r="C21" s="92"/>
      <c r="D21" s="92"/>
      <c r="E21" s="92"/>
      <c r="F21" s="372"/>
      <c r="G21" s="92"/>
    </row>
    <row r="22" spans="2:7" ht="42.75" customHeight="1">
      <c r="B22" s="92"/>
      <c r="C22" s="92"/>
      <c r="D22" s="92"/>
      <c r="E22" s="92"/>
      <c r="F22" s="372"/>
      <c r="G22" s="92"/>
    </row>
    <row r="23" spans="2:7" ht="42.75" customHeight="1">
      <c r="B23" s="92"/>
      <c r="C23" s="92"/>
      <c r="D23" s="92"/>
      <c r="E23" s="92"/>
      <c r="F23" s="372"/>
      <c r="G23" s="92"/>
    </row>
    <row r="24" spans="2:7" ht="42.75" customHeight="1">
      <c r="B24" s="92"/>
      <c r="C24" s="92"/>
      <c r="D24" s="92"/>
      <c r="E24" s="92"/>
      <c r="F24" s="372"/>
      <c r="G24" s="92"/>
    </row>
    <row r="25" spans="2:7" ht="42.75" customHeight="1">
      <c r="B25" s="92"/>
      <c r="C25" s="92"/>
      <c r="D25" s="92"/>
      <c r="E25" s="92"/>
      <c r="F25" s="372"/>
      <c r="G25" s="92"/>
    </row>
    <row r="26" spans="2:7" ht="42.75" customHeight="1">
      <c r="B26" s="92"/>
      <c r="C26" s="92"/>
      <c r="D26" s="92"/>
      <c r="E26" s="92"/>
      <c r="F26" s="372"/>
      <c r="G26" s="92"/>
    </row>
    <row r="27" spans="2:7" ht="42.75" customHeight="1">
      <c r="B27" s="92"/>
      <c r="C27" s="92"/>
      <c r="D27" s="92"/>
      <c r="E27" s="92"/>
      <c r="F27" s="372"/>
      <c r="G27" s="92"/>
    </row>
  </sheetData>
  <sheetProtection/>
  <mergeCells count="6">
    <mergeCell ref="A2:F2"/>
    <mergeCell ref="C4:D4"/>
    <mergeCell ref="A4:A5"/>
    <mergeCell ref="B4:B5"/>
    <mergeCell ref="E4:E5"/>
    <mergeCell ref="F4:F5"/>
  </mergeCells>
  <printOptions horizontalCentered="1"/>
  <pageMargins left="0.59" right="0.55" top="0.98" bottom="0.39" header="0" footer="0.59"/>
  <pageSetup firstPageNumber="19" useFirstPageNumber="1"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0"/>
    <pageSetUpPr fitToPage="1"/>
  </sheetPr>
  <dimension ref="A1:H31"/>
  <sheetViews>
    <sheetView showZeros="0" zoomScaleSheetLayoutView="100" workbookViewId="0" topLeftCell="A1">
      <selection activeCell="M10" sqref="M10"/>
    </sheetView>
  </sheetViews>
  <sheetFormatPr defaultColWidth="9.00390625" defaultRowHeight="33.75" customHeight="1"/>
  <cols>
    <col min="1" max="1" width="29.75390625" style="72" customWidth="1"/>
    <col min="2" max="2" width="12.375" style="72" customWidth="1"/>
    <col min="3" max="4" width="12.375" style="72" hidden="1" customWidth="1"/>
    <col min="5" max="5" width="12.375" style="72" customWidth="1"/>
    <col min="6" max="6" width="12.375" style="73" customWidth="1"/>
    <col min="7" max="7" width="12.375" style="341" customWidth="1"/>
    <col min="8" max="8" width="8.625" style="72" customWidth="1"/>
    <col min="9" max="16384" width="9.00390625" style="72" customWidth="1"/>
  </cols>
  <sheetData>
    <row r="1" spans="1:7" s="71" customFormat="1" ht="27" customHeight="1">
      <c r="A1" s="3" t="s">
        <v>115</v>
      </c>
      <c r="B1" s="342"/>
      <c r="C1" s="342"/>
      <c r="D1" s="342"/>
      <c r="E1" s="342"/>
      <c r="F1" s="342"/>
      <c r="G1" s="21"/>
    </row>
    <row r="2" spans="1:7" ht="31.5" customHeight="1">
      <c r="A2" s="343" t="s">
        <v>116</v>
      </c>
      <c r="B2" s="343"/>
      <c r="C2" s="343"/>
      <c r="D2" s="343"/>
      <c r="E2" s="343"/>
      <c r="F2" s="343"/>
      <c r="G2" s="343"/>
    </row>
    <row r="3" spans="6:7" s="71" customFormat="1" ht="28.5" customHeight="1">
      <c r="F3" s="21"/>
      <c r="G3" s="21" t="s">
        <v>11</v>
      </c>
    </row>
    <row r="4" spans="1:7" s="71" customFormat="1" ht="27.75" customHeight="1">
      <c r="A4" s="344" t="s">
        <v>117</v>
      </c>
      <c r="B4" s="345" t="s">
        <v>58</v>
      </c>
      <c r="C4" s="345" t="s">
        <v>59</v>
      </c>
      <c r="D4" s="345" t="s">
        <v>118</v>
      </c>
      <c r="E4" s="79" t="s">
        <v>61</v>
      </c>
      <c r="F4" s="80"/>
      <c r="G4" s="93"/>
    </row>
    <row r="5" spans="1:7" s="71" customFormat="1" ht="27.75" customHeight="1">
      <c r="A5" s="346"/>
      <c r="B5" s="347"/>
      <c r="C5" s="347"/>
      <c r="D5" s="347"/>
      <c r="E5" s="345" t="s">
        <v>63</v>
      </c>
      <c r="F5" s="348" t="s">
        <v>64</v>
      </c>
      <c r="G5" s="349" t="s">
        <v>65</v>
      </c>
    </row>
    <row r="6" spans="1:7" s="71" customFormat="1" ht="33" customHeight="1">
      <c r="A6" s="350" t="s">
        <v>119</v>
      </c>
      <c r="B6" s="351">
        <f>SUM(B7:B20)</f>
        <v>123791</v>
      </c>
      <c r="C6" s="351">
        <f>SUM(C7:C20)</f>
        <v>159234</v>
      </c>
      <c r="D6" s="351">
        <f>SUM(D7:D20)</f>
        <v>17766</v>
      </c>
      <c r="E6" s="351">
        <f>SUM(E7:E20)</f>
        <v>177000</v>
      </c>
      <c r="F6" s="116">
        <f>+E6-B6</f>
        <v>53209</v>
      </c>
      <c r="G6" s="352">
        <f aca="true" t="shared" si="0" ref="G6:G9">+F6/B6</f>
        <v>0.43</v>
      </c>
    </row>
    <row r="7" spans="1:7" s="71" customFormat="1" ht="33" customHeight="1">
      <c r="A7" s="115" t="s">
        <v>120</v>
      </c>
      <c r="B7" s="351">
        <v>34</v>
      </c>
      <c r="C7" s="351">
        <v>2</v>
      </c>
      <c r="D7" s="351">
        <v>20</v>
      </c>
      <c r="E7" s="351">
        <f>C7+D7</f>
        <v>22</v>
      </c>
      <c r="F7" s="116">
        <f aca="true" t="shared" si="1" ref="F7:F22">+E7-B7</f>
        <v>-12</v>
      </c>
      <c r="G7" s="352">
        <f t="shared" si="0"/>
        <v>-0.353</v>
      </c>
    </row>
    <row r="8" spans="1:7" s="71" customFormat="1" ht="33" customHeight="1">
      <c r="A8" s="115" t="s">
        <v>121</v>
      </c>
      <c r="B8" s="351">
        <v>959</v>
      </c>
      <c r="C8" s="351">
        <v>772</v>
      </c>
      <c r="D8" s="351">
        <v>228</v>
      </c>
      <c r="E8" s="351">
        <f aca="true" t="shared" si="2" ref="E8:E20">C8+D8</f>
        <v>1000</v>
      </c>
      <c r="F8" s="116">
        <f t="shared" si="1"/>
        <v>41</v>
      </c>
      <c r="G8" s="352">
        <f t="shared" si="0"/>
        <v>0.043</v>
      </c>
    </row>
    <row r="9" spans="1:7" s="71" customFormat="1" ht="33" customHeight="1">
      <c r="A9" s="115" t="s">
        <v>122</v>
      </c>
      <c r="B9" s="351">
        <v>159</v>
      </c>
      <c r="C9" s="351"/>
      <c r="D9" s="351"/>
      <c r="E9" s="351">
        <f t="shared" si="2"/>
        <v>0</v>
      </c>
      <c r="F9" s="116">
        <f t="shared" si="1"/>
        <v>-159</v>
      </c>
      <c r="G9" s="352">
        <f t="shared" si="0"/>
        <v>-1</v>
      </c>
    </row>
    <row r="10" spans="1:7" s="71" customFormat="1" ht="33" customHeight="1">
      <c r="A10" s="115" t="s">
        <v>123</v>
      </c>
      <c r="B10" s="351">
        <v>76202</v>
      </c>
      <c r="C10" s="351">
        <v>26138</v>
      </c>
      <c r="D10" s="351">
        <v>3103</v>
      </c>
      <c r="E10" s="351">
        <f t="shared" si="2"/>
        <v>29241</v>
      </c>
      <c r="F10" s="116">
        <f t="shared" si="1"/>
        <v>-46961</v>
      </c>
      <c r="G10" s="352">
        <f aca="true" t="shared" si="3" ref="G10:G15">+F10/B10</f>
        <v>-0.616</v>
      </c>
    </row>
    <row r="11" spans="1:7" s="71" customFormat="1" ht="33" customHeight="1">
      <c r="A11" s="115" t="s">
        <v>124</v>
      </c>
      <c r="B11" s="351">
        <v>519</v>
      </c>
      <c r="C11" s="351"/>
      <c r="D11" s="351"/>
      <c r="E11" s="351">
        <f t="shared" si="2"/>
        <v>0</v>
      </c>
      <c r="F11" s="116">
        <f t="shared" si="1"/>
        <v>-519</v>
      </c>
      <c r="G11" s="352">
        <f t="shared" si="3"/>
        <v>-1</v>
      </c>
    </row>
    <row r="12" spans="1:7" s="71" customFormat="1" ht="33" customHeight="1">
      <c r="A12" s="115" t="s">
        <v>125</v>
      </c>
      <c r="B12" s="351"/>
      <c r="C12" s="351"/>
      <c r="D12" s="351"/>
      <c r="E12" s="351">
        <f t="shared" si="2"/>
        <v>0</v>
      </c>
      <c r="F12" s="116">
        <f t="shared" si="1"/>
        <v>0</v>
      </c>
      <c r="G12" s="352"/>
    </row>
    <row r="13" spans="1:7" s="71" customFormat="1" ht="33" customHeight="1">
      <c r="A13" s="115" t="s">
        <v>126</v>
      </c>
      <c r="B13" s="351">
        <v>1646</v>
      </c>
      <c r="C13" s="351">
        <v>1734</v>
      </c>
      <c r="D13" s="351">
        <v>166</v>
      </c>
      <c r="E13" s="351">
        <f t="shared" si="2"/>
        <v>1900</v>
      </c>
      <c r="F13" s="116">
        <f t="shared" si="1"/>
        <v>254</v>
      </c>
      <c r="G13" s="352">
        <f t="shared" si="3"/>
        <v>0.154</v>
      </c>
    </row>
    <row r="14" spans="1:7" s="71" customFormat="1" ht="33" customHeight="1">
      <c r="A14" s="115" t="s">
        <v>127</v>
      </c>
      <c r="B14" s="351">
        <v>182</v>
      </c>
      <c r="C14" s="351">
        <v>182</v>
      </c>
      <c r="D14" s="351">
        <v>18</v>
      </c>
      <c r="E14" s="351">
        <f t="shared" si="2"/>
        <v>200</v>
      </c>
      <c r="F14" s="116">
        <f t="shared" si="1"/>
        <v>18</v>
      </c>
      <c r="G14" s="352">
        <f t="shared" si="3"/>
        <v>0.099</v>
      </c>
    </row>
    <row r="15" spans="1:7" s="71" customFormat="1" ht="33" customHeight="1">
      <c r="A15" s="115" t="s">
        <v>128</v>
      </c>
      <c r="B15" s="351">
        <v>189</v>
      </c>
      <c r="C15" s="351"/>
      <c r="D15" s="351">
        <v>200</v>
      </c>
      <c r="E15" s="351">
        <f t="shared" si="2"/>
        <v>200</v>
      </c>
      <c r="F15" s="116">
        <f t="shared" si="1"/>
        <v>11</v>
      </c>
      <c r="G15" s="352">
        <f t="shared" si="3"/>
        <v>0.058</v>
      </c>
    </row>
    <row r="16" spans="1:7" s="71" customFormat="1" ht="33" customHeight="1">
      <c r="A16" s="115" t="s">
        <v>129</v>
      </c>
      <c r="B16" s="351">
        <v>35928</v>
      </c>
      <c r="C16" s="351">
        <v>119716</v>
      </c>
      <c r="D16" s="351">
        <v>13610</v>
      </c>
      <c r="E16" s="351">
        <f t="shared" si="2"/>
        <v>133326</v>
      </c>
      <c r="F16" s="116">
        <f t="shared" si="1"/>
        <v>97398</v>
      </c>
      <c r="G16" s="352">
        <f aca="true" t="shared" si="4" ref="G16:G20">+F16/B16</f>
        <v>2.711</v>
      </c>
    </row>
    <row r="17" spans="1:7" s="71" customFormat="1" ht="33" customHeight="1">
      <c r="A17" s="115" t="s">
        <v>130</v>
      </c>
      <c r="B17" s="351">
        <v>2145</v>
      </c>
      <c r="C17" s="351">
        <v>883</v>
      </c>
      <c r="D17" s="351">
        <v>217</v>
      </c>
      <c r="E17" s="351">
        <f t="shared" si="2"/>
        <v>1100</v>
      </c>
      <c r="F17" s="116">
        <f t="shared" si="1"/>
        <v>-1045</v>
      </c>
      <c r="G17" s="352">
        <f t="shared" si="4"/>
        <v>-0.487</v>
      </c>
    </row>
    <row r="18" spans="1:7" s="71" customFormat="1" ht="33" customHeight="1">
      <c r="A18" s="115" t="s">
        <v>131</v>
      </c>
      <c r="B18" s="351">
        <v>5733</v>
      </c>
      <c r="C18" s="351">
        <v>9680</v>
      </c>
      <c r="D18" s="351">
        <v>204</v>
      </c>
      <c r="E18" s="351">
        <f t="shared" si="2"/>
        <v>9884</v>
      </c>
      <c r="F18" s="116">
        <f t="shared" si="1"/>
        <v>4151</v>
      </c>
      <c r="G18" s="352">
        <f t="shared" si="4"/>
        <v>0.724</v>
      </c>
    </row>
    <row r="19" spans="1:7" s="71" customFormat="1" ht="33" customHeight="1">
      <c r="A19" s="115" t="s">
        <v>132</v>
      </c>
      <c r="B19" s="351">
        <v>95</v>
      </c>
      <c r="C19" s="351">
        <v>127</v>
      </c>
      <c r="D19" s="351"/>
      <c r="E19" s="351">
        <f t="shared" si="2"/>
        <v>127</v>
      </c>
      <c r="F19" s="116">
        <f t="shared" si="1"/>
        <v>32</v>
      </c>
      <c r="G19" s="352">
        <f t="shared" si="4"/>
        <v>0.337</v>
      </c>
    </row>
    <row r="20" spans="1:7" s="71" customFormat="1" ht="33" customHeight="1">
      <c r="A20" s="115" t="s">
        <v>133</v>
      </c>
      <c r="B20" s="351"/>
      <c r="C20" s="351"/>
      <c r="D20" s="351"/>
      <c r="E20" s="351">
        <f t="shared" si="2"/>
        <v>0</v>
      </c>
      <c r="F20" s="116">
        <f t="shared" si="1"/>
        <v>0</v>
      </c>
      <c r="G20" s="352"/>
    </row>
    <row r="21" spans="2:8" ht="33.75" customHeight="1">
      <c r="B21" s="92"/>
      <c r="C21" s="92"/>
      <c r="D21" s="92"/>
      <c r="E21" s="92"/>
      <c r="F21" s="97"/>
      <c r="G21" s="353"/>
      <c r="H21" s="92"/>
    </row>
    <row r="22" spans="2:8" ht="33.75" customHeight="1">
      <c r="B22" s="92"/>
      <c r="C22" s="92"/>
      <c r="D22" s="92"/>
      <c r="E22" s="92"/>
      <c r="F22" s="97"/>
      <c r="G22" s="353"/>
      <c r="H22" s="92"/>
    </row>
    <row r="23" spans="2:8" ht="33.75" customHeight="1">
      <c r="B23" s="92"/>
      <c r="C23" s="92"/>
      <c r="D23" s="92"/>
      <c r="E23" s="92"/>
      <c r="F23" s="97"/>
      <c r="G23" s="353"/>
      <c r="H23" s="92"/>
    </row>
    <row r="24" spans="2:8" ht="33.75" customHeight="1">
      <c r="B24" s="92"/>
      <c r="C24" s="92"/>
      <c r="D24" s="92"/>
      <c r="E24" s="92"/>
      <c r="F24" s="97"/>
      <c r="G24" s="353"/>
      <c r="H24" s="92"/>
    </row>
    <row r="25" spans="2:8" ht="33.75" customHeight="1">
      <c r="B25" s="92"/>
      <c r="C25" s="92"/>
      <c r="D25" s="92"/>
      <c r="E25" s="92"/>
      <c r="F25" s="97"/>
      <c r="G25" s="353"/>
      <c r="H25" s="92"/>
    </row>
    <row r="26" spans="2:8" ht="33.75" customHeight="1">
      <c r="B26" s="92"/>
      <c r="C26" s="92"/>
      <c r="D26" s="92"/>
      <c r="E26" s="92"/>
      <c r="F26" s="97"/>
      <c r="G26" s="353"/>
      <c r="H26" s="92"/>
    </row>
    <row r="27" spans="2:8" ht="33.75" customHeight="1">
      <c r="B27" s="92"/>
      <c r="C27" s="92"/>
      <c r="D27" s="92"/>
      <c r="E27" s="92"/>
      <c r="F27" s="97"/>
      <c r="G27" s="353"/>
      <c r="H27" s="92"/>
    </row>
    <row r="28" spans="2:8" ht="33.75" customHeight="1">
      <c r="B28" s="92"/>
      <c r="C28" s="92"/>
      <c r="D28" s="92"/>
      <c r="E28" s="92"/>
      <c r="F28" s="97"/>
      <c r="G28" s="353"/>
      <c r="H28" s="92"/>
    </row>
    <row r="29" spans="2:8" ht="33.75" customHeight="1">
      <c r="B29" s="92"/>
      <c r="C29" s="92"/>
      <c r="D29" s="92"/>
      <c r="E29" s="92"/>
      <c r="F29" s="97"/>
      <c r="G29" s="353"/>
      <c r="H29" s="92"/>
    </row>
    <row r="30" spans="2:8" ht="33.75" customHeight="1">
      <c r="B30" s="92"/>
      <c r="C30" s="92"/>
      <c r="D30" s="92"/>
      <c r="E30" s="92"/>
      <c r="F30" s="97"/>
      <c r="G30" s="353"/>
      <c r="H30" s="92"/>
    </row>
    <row r="31" spans="2:8" ht="33.75" customHeight="1">
      <c r="B31" s="92"/>
      <c r="C31" s="92"/>
      <c r="D31" s="92"/>
      <c r="E31" s="92"/>
      <c r="F31" s="97"/>
      <c r="G31" s="353"/>
      <c r="H31" s="92"/>
    </row>
  </sheetData>
  <sheetProtection/>
  <mergeCells count="6">
    <mergeCell ref="A2:G2"/>
    <mergeCell ref="E4:G4"/>
    <mergeCell ref="A4:A5"/>
    <mergeCell ref="B4:B5"/>
    <mergeCell ref="C4:C5"/>
    <mergeCell ref="D4:D5"/>
  </mergeCells>
  <printOptions horizontalCentered="1"/>
  <pageMargins left="0.59" right="0.55" top="0.59" bottom="0.39" header="0" footer="0.59"/>
  <pageSetup firstPageNumber="20" useFirstPageNumber="1" fitToHeight="1" fitToWidth="1" horizontalDpi="600" verticalDpi="600" orientation="portrait" paperSize="9" scale="99"/>
</worksheet>
</file>

<file path=xl/worksheets/sheet7.xml><?xml version="1.0" encoding="utf-8"?>
<worksheet xmlns="http://schemas.openxmlformats.org/spreadsheetml/2006/main" xmlns:r="http://schemas.openxmlformats.org/officeDocument/2006/relationships">
  <sheetPr>
    <tabColor rgb="FFFFC000"/>
  </sheetPr>
  <dimension ref="A1:N22"/>
  <sheetViews>
    <sheetView showZeros="0" workbookViewId="0" topLeftCell="A1">
      <selection activeCell="K18" sqref="K18"/>
    </sheetView>
  </sheetViews>
  <sheetFormatPr defaultColWidth="9.00390625" defaultRowHeight="14.25"/>
  <cols>
    <col min="1" max="1" width="17.875" style="321" customWidth="1"/>
    <col min="2" max="5" width="8.875" style="321" customWidth="1"/>
    <col min="6" max="6" width="9.00390625" style="321" customWidth="1"/>
    <col min="7" max="7" width="21.25390625" style="321" customWidth="1"/>
    <col min="8" max="11" width="9.75390625" style="321" customWidth="1"/>
    <col min="12" max="12" width="8.75390625" style="321" customWidth="1"/>
    <col min="13" max="16384" width="9.00390625" style="321" customWidth="1"/>
  </cols>
  <sheetData>
    <row r="1" spans="1:12" s="319" customFormat="1" ht="19.5" customHeight="1">
      <c r="A1" s="322" t="s">
        <v>134</v>
      </c>
      <c r="L1" s="339"/>
    </row>
    <row r="2" spans="1:12" ht="29.25" customHeight="1">
      <c r="A2" s="323" t="s">
        <v>135</v>
      </c>
      <c r="B2" s="323"/>
      <c r="C2" s="323"/>
      <c r="D2" s="323"/>
      <c r="E2" s="323"/>
      <c r="F2" s="323"/>
      <c r="G2" s="323"/>
      <c r="H2" s="323"/>
      <c r="I2" s="323"/>
      <c r="J2" s="323"/>
      <c r="K2" s="323"/>
      <c r="L2" s="323"/>
    </row>
    <row r="3" s="319" customFormat="1" ht="19.5" customHeight="1">
      <c r="L3" s="339" t="s">
        <v>11</v>
      </c>
    </row>
    <row r="4" spans="1:12" s="320" customFormat="1" ht="20.25" customHeight="1">
      <c r="A4" s="324" t="s">
        <v>136</v>
      </c>
      <c r="B4" s="324"/>
      <c r="C4" s="324"/>
      <c r="D4" s="324"/>
      <c r="E4" s="324"/>
      <c r="F4" s="324"/>
      <c r="G4" s="324" t="s">
        <v>137</v>
      </c>
      <c r="H4" s="324"/>
      <c r="I4" s="324"/>
      <c r="J4" s="324"/>
      <c r="K4" s="324"/>
      <c r="L4" s="324"/>
    </row>
    <row r="5" spans="1:12" s="320" customFormat="1" ht="24" customHeight="1">
      <c r="A5" s="324" t="s">
        <v>138</v>
      </c>
      <c r="B5" s="325" t="s">
        <v>139</v>
      </c>
      <c r="C5" s="326" t="s">
        <v>50</v>
      </c>
      <c r="D5" s="326"/>
      <c r="E5" s="327" t="s">
        <v>104</v>
      </c>
      <c r="F5" s="328" t="s">
        <v>18</v>
      </c>
      <c r="G5" s="324" t="s">
        <v>138</v>
      </c>
      <c r="H5" s="325" t="s">
        <v>139</v>
      </c>
      <c r="I5" s="326" t="s">
        <v>50</v>
      </c>
      <c r="J5" s="326"/>
      <c r="K5" s="327" t="s">
        <v>104</v>
      </c>
      <c r="L5" s="328" t="s">
        <v>18</v>
      </c>
    </row>
    <row r="6" spans="1:12" s="320" customFormat="1" ht="24" customHeight="1">
      <c r="A6" s="324"/>
      <c r="B6" s="329"/>
      <c r="C6" s="326" t="s">
        <v>19</v>
      </c>
      <c r="D6" s="330" t="s">
        <v>20</v>
      </c>
      <c r="E6" s="331"/>
      <c r="F6" s="328"/>
      <c r="G6" s="324"/>
      <c r="H6" s="329"/>
      <c r="I6" s="326" t="s">
        <v>19</v>
      </c>
      <c r="J6" s="330" t="s">
        <v>20</v>
      </c>
      <c r="K6" s="331"/>
      <c r="L6" s="328"/>
    </row>
    <row r="7" spans="1:12" s="320" customFormat="1" ht="34.5" customHeight="1">
      <c r="A7" s="68" t="s">
        <v>140</v>
      </c>
      <c r="B7" s="332">
        <v>564</v>
      </c>
      <c r="C7" s="333">
        <v>690</v>
      </c>
      <c r="D7" s="334">
        <f>+C7/B7</f>
        <v>1.223</v>
      </c>
      <c r="E7" s="332">
        <v>565</v>
      </c>
      <c r="F7" s="334">
        <f>+C7/E7-1</f>
        <v>0.221</v>
      </c>
      <c r="G7" s="335" t="s">
        <v>141</v>
      </c>
      <c r="H7" s="332"/>
      <c r="I7" s="333">
        <v>5</v>
      </c>
      <c r="J7" s="332"/>
      <c r="K7" s="332"/>
      <c r="L7" s="337"/>
    </row>
    <row r="8" spans="1:12" s="320" customFormat="1" ht="34.5" customHeight="1">
      <c r="A8" s="336" t="s">
        <v>142</v>
      </c>
      <c r="B8" s="332">
        <v>16</v>
      </c>
      <c r="C8" s="333"/>
      <c r="D8" s="334"/>
      <c r="E8" s="332"/>
      <c r="F8" s="334"/>
      <c r="G8" s="335" t="s">
        <v>143</v>
      </c>
      <c r="H8" s="332">
        <v>580</v>
      </c>
      <c r="I8" s="333">
        <v>470</v>
      </c>
      <c r="J8" s="334">
        <f>+I8/H8</f>
        <v>0.81</v>
      </c>
      <c r="K8" s="332">
        <v>405</v>
      </c>
      <c r="L8" s="334">
        <f>+I8/K8-1</f>
        <v>0.16</v>
      </c>
    </row>
    <row r="9" spans="1:12" s="320" customFormat="1" ht="34.5" customHeight="1">
      <c r="A9" s="68" t="s">
        <v>144</v>
      </c>
      <c r="B9" s="332"/>
      <c r="C9" s="333"/>
      <c r="D9" s="334"/>
      <c r="E9" s="332"/>
      <c r="F9" s="334"/>
      <c r="G9" s="335" t="s">
        <v>145</v>
      </c>
      <c r="H9" s="332"/>
      <c r="I9" s="333"/>
      <c r="J9" s="332"/>
      <c r="K9" s="332"/>
      <c r="L9" s="337"/>
    </row>
    <row r="10" spans="1:12" s="320" customFormat="1" ht="34.5" customHeight="1">
      <c r="A10" s="68" t="s">
        <v>146</v>
      </c>
      <c r="B10" s="337"/>
      <c r="C10" s="333"/>
      <c r="D10" s="334"/>
      <c r="E10" s="337"/>
      <c r="F10" s="337"/>
      <c r="G10" s="335" t="s">
        <v>147</v>
      </c>
      <c r="H10" s="332"/>
      <c r="I10" s="333"/>
      <c r="J10" s="332"/>
      <c r="K10" s="332"/>
      <c r="L10" s="337"/>
    </row>
    <row r="11" spans="1:12" s="320" customFormat="1" ht="34.5" customHeight="1">
      <c r="A11" s="338" t="s">
        <v>148</v>
      </c>
      <c r="B11" s="337"/>
      <c r="C11" s="333"/>
      <c r="D11" s="334"/>
      <c r="E11" s="337"/>
      <c r="F11" s="337"/>
      <c r="G11" s="335" t="s">
        <v>149</v>
      </c>
      <c r="H11" s="332"/>
      <c r="I11" s="333"/>
      <c r="J11" s="334"/>
      <c r="K11" s="332"/>
      <c r="L11" s="334"/>
    </row>
    <row r="12" spans="1:12" s="320" customFormat="1" ht="34.5" customHeight="1">
      <c r="A12" s="66"/>
      <c r="B12" s="337"/>
      <c r="C12" s="333"/>
      <c r="D12" s="334"/>
      <c r="E12" s="337"/>
      <c r="F12" s="337"/>
      <c r="G12" s="68"/>
      <c r="H12" s="332"/>
      <c r="I12" s="333"/>
      <c r="J12" s="334"/>
      <c r="K12" s="332"/>
      <c r="L12" s="334"/>
    </row>
    <row r="13" spans="1:12" s="320" customFormat="1" ht="34.5" customHeight="1">
      <c r="A13" s="69" t="s">
        <v>150</v>
      </c>
      <c r="B13" s="332">
        <f>SUM(B7:B12)</f>
        <v>580</v>
      </c>
      <c r="C13" s="333">
        <f aca="true" t="shared" si="0" ref="C13:I13">SUM(C7:C12)</f>
        <v>690</v>
      </c>
      <c r="D13" s="334">
        <f>+C13/B13</f>
        <v>1.19</v>
      </c>
      <c r="E13" s="332">
        <f t="shared" si="0"/>
        <v>565</v>
      </c>
      <c r="F13" s="334">
        <f aca="true" t="shared" si="1" ref="F13:F17">+C13/E13-1</f>
        <v>0.221</v>
      </c>
      <c r="G13" s="69" t="s">
        <v>151</v>
      </c>
      <c r="H13" s="332">
        <f t="shared" si="0"/>
        <v>580</v>
      </c>
      <c r="I13" s="333">
        <f t="shared" si="0"/>
        <v>475</v>
      </c>
      <c r="J13" s="334">
        <f>+I13/H13</f>
        <v>0.819</v>
      </c>
      <c r="K13" s="332">
        <f>SUM(K7:K12)</f>
        <v>405</v>
      </c>
      <c r="L13" s="334">
        <f aca="true" t="shared" si="2" ref="L13:L17">+I13/K13-1</f>
        <v>0.173</v>
      </c>
    </row>
    <row r="14" spans="1:12" s="320" customFormat="1" ht="34.5" customHeight="1">
      <c r="A14" s="69"/>
      <c r="B14" s="332"/>
      <c r="C14" s="333"/>
      <c r="D14" s="334"/>
      <c r="E14" s="332"/>
      <c r="F14" s="334"/>
      <c r="G14" s="66" t="s">
        <v>152</v>
      </c>
      <c r="H14" s="332"/>
      <c r="I14" s="333">
        <v>220</v>
      </c>
      <c r="J14" s="334"/>
      <c r="K14" s="332">
        <v>170</v>
      </c>
      <c r="L14" s="334">
        <f t="shared" si="2"/>
        <v>0.294</v>
      </c>
    </row>
    <row r="15" spans="1:12" s="320" customFormat="1" ht="34.5" customHeight="1">
      <c r="A15" s="66" t="s">
        <v>153</v>
      </c>
      <c r="B15" s="332"/>
      <c r="C15" s="333"/>
      <c r="D15" s="334"/>
      <c r="E15" s="332"/>
      <c r="F15" s="334"/>
      <c r="G15" s="66" t="s">
        <v>154</v>
      </c>
      <c r="H15" s="332">
        <f>+B17-H13</f>
        <v>0</v>
      </c>
      <c r="I15" s="340"/>
      <c r="J15" s="334"/>
      <c r="K15" s="332"/>
      <c r="L15" s="334"/>
    </row>
    <row r="16" spans="1:12" s="320" customFormat="1" ht="34.5" customHeight="1">
      <c r="A16" s="66" t="s">
        <v>155</v>
      </c>
      <c r="B16" s="332"/>
      <c r="C16" s="333">
        <v>5</v>
      </c>
      <c r="D16" s="334"/>
      <c r="E16" s="332">
        <v>10</v>
      </c>
      <c r="F16" s="334">
        <f t="shared" si="1"/>
        <v>-0.5</v>
      </c>
      <c r="G16" s="68"/>
      <c r="H16" s="332"/>
      <c r="I16" s="333"/>
      <c r="J16" s="334"/>
      <c r="K16" s="332"/>
      <c r="L16" s="334"/>
    </row>
    <row r="17" spans="1:12" s="320" customFormat="1" ht="34.5" customHeight="1">
      <c r="A17" s="69" t="s">
        <v>156</v>
      </c>
      <c r="B17" s="333">
        <f>+B13+B15+B16</f>
        <v>580</v>
      </c>
      <c r="C17" s="333">
        <f>+C13+C15+C16</f>
        <v>695</v>
      </c>
      <c r="D17" s="334">
        <f>+C17/B17</f>
        <v>1.198</v>
      </c>
      <c r="E17" s="332">
        <f>+E13+E15+E16</f>
        <v>575</v>
      </c>
      <c r="F17" s="334">
        <f t="shared" si="1"/>
        <v>0.209</v>
      </c>
      <c r="G17" s="69" t="s">
        <v>157</v>
      </c>
      <c r="H17" s="332">
        <f>+H13+H15</f>
        <v>580</v>
      </c>
      <c r="I17" s="333">
        <f>+I13+I14+I15</f>
        <v>695</v>
      </c>
      <c r="J17" s="334">
        <f>+I17/H17</f>
        <v>1.198</v>
      </c>
      <c r="K17" s="332">
        <f>+K13+K15+K14</f>
        <v>575</v>
      </c>
      <c r="L17" s="334">
        <f t="shared" si="2"/>
        <v>0.209</v>
      </c>
    </row>
    <row r="18" spans="2:14" ht="14.25">
      <c r="B18" s="320"/>
      <c r="C18" s="320"/>
      <c r="D18" s="320"/>
      <c r="E18" s="320"/>
      <c r="F18" s="320"/>
      <c r="H18" s="320"/>
      <c r="I18" s="320"/>
      <c r="J18" s="320"/>
      <c r="K18" s="320"/>
      <c r="L18" s="320"/>
      <c r="M18" s="320"/>
      <c r="N18" s="320"/>
    </row>
    <row r="19" spans="8:14" ht="14.25">
      <c r="H19" s="320"/>
      <c r="I19" s="320"/>
      <c r="J19" s="320"/>
      <c r="K19" s="320"/>
      <c r="L19" s="320"/>
      <c r="M19" s="320"/>
      <c r="N19" s="320"/>
    </row>
    <row r="20" spans="8:14" ht="14.25">
      <c r="H20" s="320"/>
      <c r="I20" s="320"/>
      <c r="J20" s="320"/>
      <c r="K20" s="320"/>
      <c r="L20" s="320"/>
      <c r="M20" s="320"/>
      <c r="N20" s="320"/>
    </row>
    <row r="21" spans="8:14" ht="14.25">
      <c r="H21" s="320"/>
      <c r="I21" s="320"/>
      <c r="J21" s="320"/>
      <c r="K21" s="320"/>
      <c r="L21" s="320"/>
      <c r="M21" s="320"/>
      <c r="N21" s="320"/>
    </row>
    <row r="22" spans="8:14" ht="14.25">
      <c r="H22" s="320"/>
      <c r="I22" s="320"/>
      <c r="J22" s="320"/>
      <c r="K22" s="320"/>
      <c r="L22" s="320"/>
      <c r="M22" s="320"/>
      <c r="N22" s="320"/>
    </row>
  </sheetData>
  <sheetProtection/>
  <mergeCells count="13">
    <mergeCell ref="A2:L2"/>
    <mergeCell ref="A4:F4"/>
    <mergeCell ref="G4:L4"/>
    <mergeCell ref="C5:D5"/>
    <mergeCell ref="I5:J5"/>
    <mergeCell ref="A5:A6"/>
    <mergeCell ref="B5:B6"/>
    <mergeCell ref="E5:E6"/>
    <mergeCell ref="F5:F6"/>
    <mergeCell ref="G5:G6"/>
    <mergeCell ref="H5:H6"/>
    <mergeCell ref="K5:K6"/>
    <mergeCell ref="L5:L6"/>
  </mergeCells>
  <printOptions horizontalCentered="1"/>
  <pageMargins left="0.16" right="0.16" top="0.59" bottom="0.39" header="0.51" footer="0.51"/>
  <pageSetup firstPageNumber="21" useFirstPageNumber="1" horizontalDpi="1200" verticalDpi="1200" orientation="landscape" paperSize="9" scale="95"/>
</worksheet>
</file>

<file path=xl/worksheets/sheet8.xml><?xml version="1.0" encoding="utf-8"?>
<worksheet xmlns="http://schemas.openxmlformats.org/spreadsheetml/2006/main" xmlns:r="http://schemas.openxmlformats.org/officeDocument/2006/relationships">
  <sheetPr>
    <tabColor rgb="FF92D050"/>
    <pageSetUpPr fitToPage="1"/>
  </sheetPr>
  <dimension ref="A1:Q12"/>
  <sheetViews>
    <sheetView showZeros="0" zoomScaleSheetLayoutView="100" workbookViewId="0" topLeftCell="A1">
      <selection activeCell="I21" sqref="I21"/>
    </sheetView>
  </sheetViews>
  <sheetFormatPr defaultColWidth="9.00390625" defaultRowHeight="14.25"/>
  <cols>
    <col min="1" max="1" width="26.375" style="2" customWidth="1"/>
    <col min="2" max="4" width="10.50390625" style="2" customWidth="1"/>
    <col min="5" max="5" width="8.125" style="2" customWidth="1"/>
    <col min="6" max="6" width="10.50390625" style="2" customWidth="1"/>
    <col min="7" max="7" width="8.125" style="2" customWidth="1"/>
    <col min="8" max="9" width="10.50390625" style="2" customWidth="1"/>
    <col min="10" max="10" width="8.125" style="2" customWidth="1"/>
    <col min="11" max="11" width="10.50390625" style="2" customWidth="1"/>
    <col min="12" max="12" width="8.125" style="2" customWidth="1"/>
    <col min="13" max="13" width="10.50390625" style="2" customWidth="1"/>
    <col min="14" max="16384" width="9.00390625" style="2" customWidth="1"/>
  </cols>
  <sheetData>
    <row r="1" spans="1:13" s="1" customFormat="1" ht="25.5" customHeight="1">
      <c r="A1" s="3" t="s">
        <v>158</v>
      </c>
      <c r="B1" s="4"/>
      <c r="C1" s="4"/>
      <c r="D1" s="4"/>
      <c r="E1" s="4"/>
      <c r="F1" s="4"/>
      <c r="G1" s="4"/>
      <c r="H1" s="4"/>
      <c r="I1" s="4"/>
      <c r="J1" s="4"/>
      <c r="K1" s="4"/>
      <c r="L1" s="4"/>
      <c r="M1" s="21"/>
    </row>
    <row r="2" spans="1:17" ht="42.75" customHeight="1">
      <c r="A2" s="313" t="s">
        <v>159</v>
      </c>
      <c r="B2" s="313"/>
      <c r="C2" s="313"/>
      <c r="D2" s="313"/>
      <c r="E2" s="313"/>
      <c r="F2" s="313"/>
      <c r="G2" s="313"/>
      <c r="H2" s="313"/>
      <c r="I2" s="313"/>
      <c r="J2" s="313"/>
      <c r="K2" s="313"/>
      <c r="L2" s="313"/>
      <c r="M2" s="313"/>
      <c r="N2" s="1"/>
      <c r="O2" s="1"/>
      <c r="P2" s="1"/>
      <c r="Q2" s="1"/>
    </row>
    <row r="3" spans="1:13" s="1" customFormat="1" ht="25.5" customHeight="1">
      <c r="A3" s="6"/>
      <c r="B3" s="6"/>
      <c r="C3" s="6"/>
      <c r="D3" s="7"/>
      <c r="E3" s="7"/>
      <c r="F3" s="7"/>
      <c r="G3" s="7"/>
      <c r="H3" s="8"/>
      <c r="I3" s="7"/>
      <c r="J3" s="7"/>
      <c r="K3" s="7"/>
      <c r="L3" s="8"/>
      <c r="M3" s="22" t="s">
        <v>160</v>
      </c>
    </row>
    <row r="4" spans="1:13" s="1" customFormat="1" ht="27" customHeight="1">
      <c r="A4" s="9" t="s">
        <v>161</v>
      </c>
      <c r="B4" s="10" t="s">
        <v>162</v>
      </c>
      <c r="C4" s="11" t="s">
        <v>163</v>
      </c>
      <c r="D4" s="12"/>
      <c r="E4" s="12"/>
      <c r="F4" s="12"/>
      <c r="G4" s="13"/>
      <c r="H4" s="11" t="s">
        <v>164</v>
      </c>
      <c r="I4" s="12"/>
      <c r="J4" s="12"/>
      <c r="K4" s="12"/>
      <c r="L4" s="13"/>
      <c r="M4" s="10" t="s">
        <v>165</v>
      </c>
    </row>
    <row r="5" spans="1:13" s="1" customFormat="1" ht="40.5" customHeight="1">
      <c r="A5" s="14"/>
      <c r="B5" s="10"/>
      <c r="C5" s="10" t="s">
        <v>166</v>
      </c>
      <c r="D5" s="10" t="s">
        <v>167</v>
      </c>
      <c r="E5" s="10" t="s">
        <v>168</v>
      </c>
      <c r="F5" s="10" t="s">
        <v>104</v>
      </c>
      <c r="G5" s="10" t="s">
        <v>169</v>
      </c>
      <c r="H5" s="10" t="s">
        <v>166</v>
      </c>
      <c r="I5" s="10" t="s">
        <v>167</v>
      </c>
      <c r="J5" s="10" t="s">
        <v>168</v>
      </c>
      <c r="K5" s="10" t="s">
        <v>104</v>
      </c>
      <c r="L5" s="10" t="s">
        <v>169</v>
      </c>
      <c r="M5" s="10"/>
    </row>
    <row r="6" spans="1:13" s="1" customFormat="1" ht="43.5" customHeight="1">
      <c r="A6" s="15" t="s">
        <v>170</v>
      </c>
      <c r="B6" s="314">
        <v>8755</v>
      </c>
      <c r="C6" s="315">
        <v>32023</v>
      </c>
      <c r="D6" s="316">
        <v>32217</v>
      </c>
      <c r="E6" s="317">
        <f aca="true" t="shared" si="0" ref="E6:E12">D6/C6</f>
        <v>1.006</v>
      </c>
      <c r="F6" s="318">
        <v>25267</v>
      </c>
      <c r="G6" s="317">
        <f aca="true" t="shared" si="1" ref="G6:G12">D6/F6-1</f>
        <v>0.275</v>
      </c>
      <c r="H6" s="314">
        <v>31876</v>
      </c>
      <c r="I6" s="316">
        <v>29513</v>
      </c>
      <c r="J6" s="317">
        <f>I6/H6</f>
        <v>0.926</v>
      </c>
      <c r="K6" s="318">
        <v>30228</v>
      </c>
      <c r="L6" s="317">
        <f>I6/K6-1</f>
        <v>-0.024</v>
      </c>
      <c r="M6" s="318">
        <f>B6+D6-I6</f>
        <v>11459</v>
      </c>
    </row>
    <row r="7" spans="1:13" s="1" customFormat="1" ht="43.5" customHeight="1">
      <c r="A7" s="15" t="s">
        <v>171</v>
      </c>
      <c r="B7" s="315"/>
      <c r="C7" s="315">
        <v>15048</v>
      </c>
      <c r="D7" s="316">
        <v>17432</v>
      </c>
      <c r="E7" s="317">
        <f t="shared" si="0"/>
        <v>1.158</v>
      </c>
      <c r="F7" s="318">
        <v>10948</v>
      </c>
      <c r="G7" s="317">
        <f t="shared" si="1"/>
        <v>0.592</v>
      </c>
      <c r="H7" s="315"/>
      <c r="I7" s="316"/>
      <c r="J7" s="317"/>
      <c r="K7" s="318"/>
      <c r="L7" s="317"/>
      <c r="M7" s="318"/>
    </row>
    <row r="8" spans="1:13" s="1" customFormat="1" ht="43.5" customHeight="1">
      <c r="A8" s="15" t="s">
        <v>172</v>
      </c>
      <c r="B8" s="315"/>
      <c r="C8" s="315">
        <v>16800</v>
      </c>
      <c r="D8" s="316">
        <v>14266</v>
      </c>
      <c r="E8" s="317">
        <f t="shared" si="0"/>
        <v>0.849</v>
      </c>
      <c r="F8" s="318">
        <v>13560</v>
      </c>
      <c r="G8" s="317">
        <f t="shared" si="1"/>
        <v>0.052</v>
      </c>
      <c r="H8" s="315"/>
      <c r="I8" s="316"/>
      <c r="J8" s="317"/>
      <c r="K8" s="318"/>
      <c r="L8" s="317"/>
      <c r="M8" s="318"/>
    </row>
    <row r="9" spans="1:13" s="1" customFormat="1" ht="43.5" customHeight="1">
      <c r="A9" s="15" t="s">
        <v>173</v>
      </c>
      <c r="B9" s="315">
        <v>28047</v>
      </c>
      <c r="C9" s="315">
        <v>24897</v>
      </c>
      <c r="D9" s="316">
        <v>24539</v>
      </c>
      <c r="E9" s="317">
        <f t="shared" si="0"/>
        <v>0.986</v>
      </c>
      <c r="F9" s="318">
        <v>22225</v>
      </c>
      <c r="G9" s="317">
        <f t="shared" si="1"/>
        <v>0.104</v>
      </c>
      <c r="H9" s="314">
        <v>20327</v>
      </c>
      <c r="I9" s="316">
        <v>20834</v>
      </c>
      <c r="J9" s="317">
        <f>I9/H9</f>
        <v>1.025</v>
      </c>
      <c r="K9" s="318">
        <v>18639</v>
      </c>
      <c r="L9" s="317">
        <f>I9/K9-1</f>
        <v>0.118</v>
      </c>
      <c r="M9" s="318">
        <f>B9+D9-I9</f>
        <v>31752</v>
      </c>
    </row>
    <row r="10" spans="1:13" s="1" customFormat="1" ht="43.5" customHeight="1">
      <c r="A10" s="15" t="s">
        <v>171</v>
      </c>
      <c r="B10" s="315"/>
      <c r="C10" s="315">
        <v>2684</v>
      </c>
      <c r="D10" s="316">
        <v>2751</v>
      </c>
      <c r="E10" s="317">
        <f t="shared" si="0"/>
        <v>1.025</v>
      </c>
      <c r="F10" s="318">
        <v>2700</v>
      </c>
      <c r="G10" s="317">
        <f t="shared" si="1"/>
        <v>0.019</v>
      </c>
      <c r="H10" s="315"/>
      <c r="I10" s="316"/>
      <c r="J10" s="317"/>
      <c r="K10" s="318"/>
      <c r="L10" s="317"/>
      <c r="M10" s="318"/>
    </row>
    <row r="11" spans="1:13" s="1" customFormat="1" ht="43.5" customHeight="1">
      <c r="A11" s="15" t="s">
        <v>172</v>
      </c>
      <c r="B11" s="315"/>
      <c r="C11" s="315">
        <v>21475</v>
      </c>
      <c r="D11" s="316">
        <v>20680</v>
      </c>
      <c r="E11" s="317">
        <f t="shared" si="0"/>
        <v>0.963</v>
      </c>
      <c r="F11" s="318">
        <v>18557</v>
      </c>
      <c r="G11" s="317">
        <f t="shared" si="1"/>
        <v>0.114</v>
      </c>
      <c r="H11" s="315"/>
      <c r="I11" s="316"/>
      <c r="J11" s="317"/>
      <c r="K11" s="318"/>
      <c r="L11" s="317"/>
      <c r="M11" s="318"/>
    </row>
    <row r="12" spans="1:13" s="1" customFormat="1" ht="43.5" customHeight="1">
      <c r="A12" s="18" t="s">
        <v>174</v>
      </c>
      <c r="B12" s="315">
        <f aca="true" t="shared" si="2" ref="B12:F12">B6+B9</f>
        <v>36802</v>
      </c>
      <c r="C12" s="315">
        <f t="shared" si="2"/>
        <v>56920</v>
      </c>
      <c r="D12" s="315">
        <f t="shared" si="2"/>
        <v>56756</v>
      </c>
      <c r="E12" s="317">
        <f t="shared" si="0"/>
        <v>0.997</v>
      </c>
      <c r="F12" s="315">
        <f t="shared" si="2"/>
        <v>47492</v>
      </c>
      <c r="G12" s="317">
        <f t="shared" si="1"/>
        <v>0.195</v>
      </c>
      <c r="H12" s="315">
        <f aca="true" t="shared" si="3" ref="H12:K12">H6+H9</f>
        <v>52203</v>
      </c>
      <c r="I12" s="315">
        <f t="shared" si="3"/>
        <v>50347</v>
      </c>
      <c r="J12" s="317">
        <f>I12/H12</f>
        <v>0.964</v>
      </c>
      <c r="K12" s="315">
        <f t="shared" si="3"/>
        <v>48867</v>
      </c>
      <c r="L12" s="317">
        <f>I12/K12-1</f>
        <v>0.03</v>
      </c>
      <c r="M12" s="318">
        <f>B12+D12-I12</f>
        <v>43211</v>
      </c>
    </row>
  </sheetData>
  <sheetProtection selectLockedCells="1" selectUnlockedCells="1"/>
  <mergeCells count="6">
    <mergeCell ref="A2:M2"/>
    <mergeCell ref="C4:G4"/>
    <mergeCell ref="H4:L4"/>
    <mergeCell ref="A4:A5"/>
    <mergeCell ref="B4:B5"/>
    <mergeCell ref="M4:M5"/>
  </mergeCells>
  <printOptions horizontalCentered="1"/>
  <pageMargins left="0.35" right="0.35" top="0.59" bottom="0.39" header="0.51" footer="0.51"/>
  <pageSetup firstPageNumber="22" useFirstPageNumber="1"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U60"/>
  <sheetViews>
    <sheetView showGridLines="0" workbookViewId="0" topLeftCell="A1">
      <selection activeCell="K41" sqref="K41"/>
    </sheetView>
  </sheetViews>
  <sheetFormatPr defaultColWidth="9.125" defaultRowHeight="14.25"/>
  <cols>
    <col min="1" max="1" width="47.375" style="301" customWidth="1"/>
    <col min="2" max="2" width="17.375" style="301" customWidth="1"/>
    <col min="3" max="3" width="17.375" style="300" customWidth="1"/>
    <col min="4" max="248" width="9.125" style="300" customWidth="1"/>
    <col min="249" max="16384" width="9.125" style="126" customWidth="1"/>
  </cols>
  <sheetData>
    <row r="1" ht="14.25">
      <c r="A1" s="302" t="s">
        <v>175</v>
      </c>
    </row>
    <row r="2" spans="1:3" ht="33.75" customHeight="1">
      <c r="A2" s="303" t="s">
        <v>176</v>
      </c>
      <c r="B2" s="303"/>
      <c r="C2" s="303"/>
    </row>
    <row r="3" spans="1:3" ht="28.5" customHeight="1">
      <c r="A3" s="304"/>
      <c r="B3" s="304"/>
      <c r="C3" s="305" t="s">
        <v>11</v>
      </c>
    </row>
    <row r="4" spans="1:3" ht="22.5" customHeight="1">
      <c r="A4" s="306" t="s">
        <v>177</v>
      </c>
      <c r="B4" s="306" t="s">
        <v>19</v>
      </c>
      <c r="C4" s="306" t="s">
        <v>178</v>
      </c>
    </row>
    <row r="5" spans="1:3" ht="22.5" customHeight="1">
      <c r="A5" s="307" t="s">
        <v>179</v>
      </c>
      <c r="B5" s="308"/>
      <c r="C5" s="309"/>
    </row>
    <row r="6" spans="1:3" ht="27" customHeight="1">
      <c r="A6" s="310" t="s">
        <v>180</v>
      </c>
      <c r="B6" s="311">
        <f>+B7+B13+B14</f>
        <v>516577</v>
      </c>
      <c r="C6" s="312" t="s">
        <v>181</v>
      </c>
    </row>
    <row r="7" spans="1:3" ht="27" customHeight="1">
      <c r="A7" s="310" t="s">
        <v>182</v>
      </c>
      <c r="B7" s="311">
        <f>+B8+B10</f>
        <v>516388</v>
      </c>
      <c r="C7" s="312" t="s">
        <v>181</v>
      </c>
    </row>
    <row r="8" spans="1:3" ht="27" customHeight="1">
      <c r="A8" s="310" t="s">
        <v>183</v>
      </c>
      <c r="B8" s="311">
        <v>279054</v>
      </c>
      <c r="C8" s="312" t="s">
        <v>181</v>
      </c>
    </row>
    <row r="9" spans="1:255" s="300" customFormat="1" ht="27" customHeight="1">
      <c r="A9" s="310" t="s">
        <v>184</v>
      </c>
      <c r="B9" s="311">
        <v>1877</v>
      </c>
      <c r="C9" s="312" t="s">
        <v>181</v>
      </c>
      <c r="IO9" s="126"/>
      <c r="IP9" s="126"/>
      <c r="IQ9" s="126"/>
      <c r="IR9" s="126"/>
      <c r="IS9" s="126"/>
      <c r="IT9" s="126"/>
      <c r="IU9" s="126"/>
    </row>
    <row r="10" spans="1:3" ht="22.5" customHeight="1">
      <c r="A10" s="310" t="s">
        <v>185</v>
      </c>
      <c r="B10" s="311">
        <v>237334</v>
      </c>
      <c r="C10" s="309"/>
    </row>
    <row r="11" spans="1:255" s="300" customFormat="1" ht="22.5" customHeight="1">
      <c r="A11" s="310" t="s">
        <v>186</v>
      </c>
      <c r="B11" s="311">
        <v>50300</v>
      </c>
      <c r="C11" s="309"/>
      <c r="IO11" s="126"/>
      <c r="IP11" s="126"/>
      <c r="IQ11" s="126"/>
      <c r="IR11" s="126"/>
      <c r="IS11" s="126"/>
      <c r="IT11" s="126"/>
      <c r="IU11" s="126"/>
    </row>
    <row r="12" spans="1:255" s="300" customFormat="1" ht="22.5" customHeight="1">
      <c r="A12" s="310" t="s">
        <v>187</v>
      </c>
      <c r="B12" s="311">
        <v>20000</v>
      </c>
      <c r="C12" s="309"/>
      <c r="IO12" s="126"/>
      <c r="IP12" s="126"/>
      <c r="IQ12" s="126"/>
      <c r="IR12" s="126"/>
      <c r="IS12" s="126"/>
      <c r="IT12" s="126"/>
      <c r="IU12" s="126"/>
    </row>
    <row r="13" spans="1:3" ht="22.5" customHeight="1">
      <c r="A13" s="310" t="s">
        <v>188</v>
      </c>
      <c r="B13" s="311">
        <v>189</v>
      </c>
      <c r="C13" s="309"/>
    </row>
    <row r="14" spans="1:3" ht="22.5" customHeight="1">
      <c r="A14" s="310" t="s">
        <v>189</v>
      </c>
      <c r="B14" s="311"/>
      <c r="C14" s="309"/>
    </row>
    <row r="15" spans="1:3" ht="22.5" customHeight="1">
      <c r="A15" s="310" t="s">
        <v>190</v>
      </c>
      <c r="B15" s="311">
        <f>+B16+B22+B23</f>
        <v>196269</v>
      </c>
      <c r="C15" s="309"/>
    </row>
    <row r="16" spans="1:255" s="300" customFormat="1" ht="22.5" customHeight="1">
      <c r="A16" s="310" t="s">
        <v>182</v>
      </c>
      <c r="B16" s="311">
        <f>+B17+B19</f>
        <v>196269</v>
      </c>
      <c r="C16" s="309"/>
      <c r="IO16" s="126"/>
      <c r="IP16" s="126"/>
      <c r="IQ16" s="126"/>
      <c r="IR16" s="126"/>
      <c r="IS16" s="126"/>
      <c r="IT16" s="126"/>
      <c r="IU16" s="126"/>
    </row>
    <row r="17" spans="1:255" s="300" customFormat="1" ht="22.5" customHeight="1">
      <c r="A17" s="310" t="s">
        <v>183</v>
      </c>
      <c r="B17" s="311">
        <v>48148</v>
      </c>
      <c r="C17" s="309"/>
      <c r="IO17" s="126"/>
      <c r="IP17" s="126"/>
      <c r="IQ17" s="126"/>
      <c r="IR17" s="126"/>
      <c r="IS17" s="126"/>
      <c r="IT17" s="126"/>
      <c r="IU17" s="126"/>
    </row>
    <row r="18" spans="1:255" s="300" customFormat="1" ht="22.5" customHeight="1">
      <c r="A18" s="310" t="s">
        <v>184</v>
      </c>
      <c r="B18" s="311">
        <v>0</v>
      </c>
      <c r="C18" s="309"/>
      <c r="IO18" s="126"/>
      <c r="IP18" s="126"/>
      <c r="IQ18" s="126"/>
      <c r="IR18" s="126"/>
      <c r="IS18" s="126"/>
      <c r="IT18" s="126"/>
      <c r="IU18" s="126"/>
    </row>
    <row r="19" spans="1:255" s="300" customFormat="1" ht="22.5" customHeight="1">
      <c r="A19" s="310" t="s">
        <v>185</v>
      </c>
      <c r="B19" s="311">
        <v>148121</v>
      </c>
      <c r="C19" s="309"/>
      <c r="IO19" s="126"/>
      <c r="IP19" s="126"/>
      <c r="IQ19" s="126"/>
      <c r="IR19" s="126"/>
      <c r="IS19" s="126"/>
      <c r="IT19" s="126"/>
      <c r="IU19" s="126"/>
    </row>
    <row r="20" spans="1:255" s="300" customFormat="1" ht="22.5" customHeight="1">
      <c r="A20" s="310" t="s">
        <v>186</v>
      </c>
      <c r="B20" s="311">
        <v>0</v>
      </c>
      <c r="C20" s="309"/>
      <c r="IO20" s="126"/>
      <c r="IP20" s="126"/>
      <c r="IQ20" s="126"/>
      <c r="IR20" s="126"/>
      <c r="IS20" s="126"/>
      <c r="IT20" s="126"/>
      <c r="IU20" s="126"/>
    </row>
    <row r="21" spans="1:255" s="300" customFormat="1" ht="22.5" customHeight="1">
      <c r="A21" s="310" t="s">
        <v>187</v>
      </c>
      <c r="B21" s="311">
        <v>0</v>
      </c>
      <c r="C21" s="309"/>
      <c r="IO21" s="126"/>
      <c r="IP21" s="126"/>
      <c r="IQ21" s="126"/>
      <c r="IR21" s="126"/>
      <c r="IS21" s="126"/>
      <c r="IT21" s="126"/>
      <c r="IU21" s="126"/>
    </row>
    <row r="22" spans="1:255" s="300" customFormat="1" ht="22.5" customHeight="1">
      <c r="A22" s="310" t="s">
        <v>188</v>
      </c>
      <c r="B22" s="311">
        <v>0</v>
      </c>
      <c r="C22" s="309"/>
      <c r="IO22" s="126"/>
      <c r="IP22" s="126"/>
      <c r="IQ22" s="126"/>
      <c r="IR22" s="126"/>
      <c r="IS22" s="126"/>
      <c r="IT22" s="126"/>
      <c r="IU22" s="126"/>
    </row>
    <row r="23" spans="1:255" s="300" customFormat="1" ht="22.5" customHeight="1">
      <c r="A23" s="310" t="s">
        <v>189</v>
      </c>
      <c r="B23" s="311">
        <v>0</v>
      </c>
      <c r="C23" s="309"/>
      <c r="IO23" s="126"/>
      <c r="IP23" s="126"/>
      <c r="IQ23" s="126"/>
      <c r="IR23" s="126"/>
      <c r="IS23" s="126"/>
      <c r="IT23" s="126"/>
      <c r="IU23" s="126"/>
    </row>
    <row r="24" spans="1:3" ht="22.5" customHeight="1">
      <c r="A24" s="310" t="s">
        <v>191</v>
      </c>
      <c r="B24" s="311">
        <f>+B25+B31+B32</f>
        <v>43938</v>
      </c>
      <c r="C24" s="309"/>
    </row>
    <row r="25" spans="1:255" s="300" customFormat="1" ht="22.5" customHeight="1">
      <c r="A25" s="310" t="s">
        <v>182</v>
      </c>
      <c r="B25" s="311">
        <f>+B26+B28</f>
        <v>43938</v>
      </c>
      <c r="C25" s="309"/>
      <c r="IO25" s="126"/>
      <c r="IP25" s="126"/>
      <c r="IQ25" s="126"/>
      <c r="IR25" s="126"/>
      <c r="IS25" s="126"/>
      <c r="IT25" s="126"/>
      <c r="IU25" s="126"/>
    </row>
    <row r="26" spans="1:255" s="300" customFormat="1" ht="22.5" customHeight="1">
      <c r="A26" s="310" t="s">
        <v>183</v>
      </c>
      <c r="B26" s="311">
        <v>28638</v>
      </c>
      <c r="C26" s="309"/>
      <c r="IO26" s="126"/>
      <c r="IP26" s="126"/>
      <c r="IQ26" s="126"/>
      <c r="IR26" s="126"/>
      <c r="IS26" s="126"/>
      <c r="IT26" s="126"/>
      <c r="IU26" s="126"/>
    </row>
    <row r="27" spans="1:255" s="300" customFormat="1" ht="22.5" customHeight="1">
      <c r="A27" s="310" t="s">
        <v>184</v>
      </c>
      <c r="B27" s="311">
        <v>53</v>
      </c>
      <c r="C27" s="309"/>
      <c r="IO27" s="126"/>
      <c r="IP27" s="126"/>
      <c r="IQ27" s="126"/>
      <c r="IR27" s="126"/>
      <c r="IS27" s="126"/>
      <c r="IT27" s="126"/>
      <c r="IU27" s="126"/>
    </row>
    <row r="28" spans="1:255" s="300" customFormat="1" ht="22.5" customHeight="1">
      <c r="A28" s="310" t="s">
        <v>185</v>
      </c>
      <c r="B28" s="311">
        <v>15300</v>
      </c>
      <c r="C28" s="309"/>
      <c r="IO28" s="126"/>
      <c r="IP28" s="126"/>
      <c r="IQ28" s="126"/>
      <c r="IR28" s="126"/>
      <c r="IS28" s="126"/>
      <c r="IT28" s="126"/>
      <c r="IU28" s="126"/>
    </row>
    <row r="29" spans="1:255" s="300" customFormat="1" ht="22.5" customHeight="1">
      <c r="A29" s="310" t="s">
        <v>186</v>
      </c>
      <c r="B29" s="311">
        <v>15300</v>
      </c>
      <c r="C29" s="309"/>
      <c r="IO29" s="126"/>
      <c r="IP29" s="126"/>
      <c r="IQ29" s="126"/>
      <c r="IR29" s="126"/>
      <c r="IS29" s="126"/>
      <c r="IT29" s="126"/>
      <c r="IU29" s="126"/>
    </row>
    <row r="30" spans="1:255" s="300" customFormat="1" ht="22.5" customHeight="1">
      <c r="A30" s="310" t="s">
        <v>187</v>
      </c>
      <c r="B30" s="311">
        <v>0</v>
      </c>
      <c r="C30" s="309"/>
      <c r="IO30" s="126"/>
      <c r="IP30" s="126"/>
      <c r="IQ30" s="126"/>
      <c r="IR30" s="126"/>
      <c r="IS30" s="126"/>
      <c r="IT30" s="126"/>
      <c r="IU30" s="126"/>
    </row>
    <row r="31" spans="1:255" s="300" customFormat="1" ht="22.5" customHeight="1">
      <c r="A31" s="310" t="s">
        <v>188</v>
      </c>
      <c r="B31" s="311">
        <v>0</v>
      </c>
      <c r="C31" s="309"/>
      <c r="IO31" s="126"/>
      <c r="IP31" s="126"/>
      <c r="IQ31" s="126"/>
      <c r="IR31" s="126"/>
      <c r="IS31" s="126"/>
      <c r="IT31" s="126"/>
      <c r="IU31" s="126"/>
    </row>
    <row r="32" spans="1:255" s="300" customFormat="1" ht="22.5" customHeight="1">
      <c r="A32" s="310" t="s">
        <v>189</v>
      </c>
      <c r="B32" s="311">
        <v>0</v>
      </c>
      <c r="C32" s="309"/>
      <c r="IO32" s="126"/>
      <c r="IP32" s="126"/>
      <c r="IQ32" s="126"/>
      <c r="IR32" s="126"/>
      <c r="IS32" s="126"/>
      <c r="IT32" s="126"/>
      <c r="IU32" s="126"/>
    </row>
    <row r="33" spans="1:3" ht="22.5" customHeight="1">
      <c r="A33" s="310" t="s">
        <v>192</v>
      </c>
      <c r="B33" s="311">
        <f>+B34+B40+B41</f>
        <v>668908</v>
      </c>
      <c r="C33" s="309"/>
    </row>
    <row r="34" spans="1:255" s="300" customFormat="1" ht="22.5" customHeight="1">
      <c r="A34" s="310" t="s">
        <v>182</v>
      </c>
      <c r="B34" s="311">
        <f>+B35+B37</f>
        <v>668719</v>
      </c>
      <c r="C34" s="309"/>
      <c r="IO34" s="126"/>
      <c r="IP34" s="126"/>
      <c r="IQ34" s="126"/>
      <c r="IR34" s="126"/>
      <c r="IS34" s="126"/>
      <c r="IT34" s="126"/>
      <c r="IU34" s="126"/>
    </row>
    <row r="35" spans="1:255" s="300" customFormat="1" ht="22.5" customHeight="1">
      <c r="A35" s="310" t="s">
        <v>183</v>
      </c>
      <c r="B35" s="311">
        <f aca="true" t="shared" si="0" ref="B35:B41">+B8+B17-B26</f>
        <v>298564</v>
      </c>
      <c r="C35" s="309"/>
      <c r="IO35" s="126"/>
      <c r="IP35" s="126"/>
      <c r="IQ35" s="126"/>
      <c r="IR35" s="126"/>
      <c r="IS35" s="126"/>
      <c r="IT35" s="126"/>
      <c r="IU35" s="126"/>
    </row>
    <row r="36" spans="1:255" s="300" customFormat="1" ht="22.5" customHeight="1">
      <c r="A36" s="310" t="s">
        <v>184</v>
      </c>
      <c r="B36" s="311">
        <f t="shared" si="0"/>
        <v>1824</v>
      </c>
      <c r="C36" s="309"/>
      <c r="IO36" s="126"/>
      <c r="IP36" s="126"/>
      <c r="IQ36" s="126"/>
      <c r="IR36" s="126"/>
      <c r="IS36" s="126"/>
      <c r="IT36" s="126"/>
      <c r="IU36" s="126"/>
    </row>
    <row r="37" spans="1:255" s="300" customFormat="1" ht="22.5" customHeight="1">
      <c r="A37" s="310" t="s">
        <v>185</v>
      </c>
      <c r="B37" s="311">
        <f t="shared" si="0"/>
        <v>370155</v>
      </c>
      <c r="C37" s="309"/>
      <c r="IO37" s="126"/>
      <c r="IP37" s="126"/>
      <c r="IQ37" s="126"/>
      <c r="IR37" s="126"/>
      <c r="IS37" s="126"/>
      <c r="IT37" s="126"/>
      <c r="IU37" s="126"/>
    </row>
    <row r="38" spans="1:255" s="300" customFormat="1" ht="22.5" customHeight="1">
      <c r="A38" s="310" t="s">
        <v>186</v>
      </c>
      <c r="B38" s="311">
        <f t="shared" si="0"/>
        <v>35000</v>
      </c>
      <c r="C38" s="309"/>
      <c r="IO38" s="126"/>
      <c r="IP38" s="126"/>
      <c r="IQ38" s="126"/>
      <c r="IR38" s="126"/>
      <c r="IS38" s="126"/>
      <c r="IT38" s="126"/>
      <c r="IU38" s="126"/>
    </row>
    <row r="39" spans="1:255" s="300" customFormat="1" ht="22.5" customHeight="1">
      <c r="A39" s="310" t="s">
        <v>187</v>
      </c>
      <c r="B39" s="311">
        <f t="shared" si="0"/>
        <v>20000</v>
      </c>
      <c r="C39" s="309"/>
      <c r="IO39" s="126"/>
      <c r="IP39" s="126"/>
      <c r="IQ39" s="126"/>
      <c r="IR39" s="126"/>
      <c r="IS39" s="126"/>
      <c r="IT39" s="126"/>
      <c r="IU39" s="126"/>
    </row>
    <row r="40" spans="1:255" s="300" customFormat="1" ht="22.5" customHeight="1">
      <c r="A40" s="310" t="s">
        <v>188</v>
      </c>
      <c r="B40" s="311">
        <f t="shared" si="0"/>
        <v>189</v>
      </c>
      <c r="C40" s="309"/>
      <c r="IO40" s="126"/>
      <c r="IP40" s="126"/>
      <c r="IQ40" s="126"/>
      <c r="IR40" s="126"/>
      <c r="IS40" s="126"/>
      <c r="IT40" s="126"/>
      <c r="IU40" s="126"/>
    </row>
    <row r="41" spans="1:255" s="300" customFormat="1" ht="22.5" customHeight="1">
      <c r="A41" s="310" t="s">
        <v>189</v>
      </c>
      <c r="B41" s="311">
        <f t="shared" si="0"/>
        <v>0</v>
      </c>
      <c r="C41" s="309"/>
      <c r="IO41" s="126"/>
      <c r="IP41" s="126"/>
      <c r="IQ41" s="126"/>
      <c r="IR41" s="126"/>
      <c r="IS41" s="126"/>
      <c r="IT41" s="126"/>
      <c r="IU41" s="126"/>
    </row>
    <row r="42" spans="1:3" ht="22.5" customHeight="1">
      <c r="A42" s="307" t="s">
        <v>193</v>
      </c>
      <c r="B42" s="311"/>
      <c r="C42" s="309"/>
    </row>
    <row r="43" spans="1:3" ht="22.5" customHeight="1">
      <c r="A43" s="310" t="s">
        <v>194</v>
      </c>
      <c r="B43" s="311">
        <f>+B44+B46</f>
        <v>532481</v>
      </c>
      <c r="C43" s="309"/>
    </row>
    <row r="44" spans="1:3" ht="22.5" customHeight="1">
      <c r="A44" s="310" t="s">
        <v>195</v>
      </c>
      <c r="B44" s="311">
        <v>295147</v>
      </c>
      <c r="C44" s="309"/>
    </row>
    <row r="45" spans="1:255" s="300" customFormat="1" ht="22.5" customHeight="1">
      <c r="A45" s="310" t="s">
        <v>196</v>
      </c>
      <c r="B45" s="311">
        <v>3495</v>
      </c>
      <c r="C45" s="309"/>
      <c r="IO45" s="126"/>
      <c r="IP45" s="126"/>
      <c r="IQ45" s="126"/>
      <c r="IR45" s="126"/>
      <c r="IS45" s="126"/>
      <c r="IT45" s="126"/>
      <c r="IU45" s="126"/>
    </row>
    <row r="46" spans="1:3" ht="22.5" customHeight="1">
      <c r="A46" s="310" t="s">
        <v>197</v>
      </c>
      <c r="B46" s="311">
        <v>237334</v>
      </c>
      <c r="C46" s="309"/>
    </row>
    <row r="47" spans="1:255" s="300" customFormat="1" ht="22.5" customHeight="1">
      <c r="A47" s="310" t="s">
        <v>198</v>
      </c>
      <c r="B47" s="311">
        <v>50300</v>
      </c>
      <c r="C47" s="309"/>
      <c r="IO47" s="126"/>
      <c r="IP47" s="126"/>
      <c r="IQ47" s="126"/>
      <c r="IR47" s="126"/>
      <c r="IS47" s="126"/>
      <c r="IT47" s="126"/>
      <c r="IU47" s="126"/>
    </row>
    <row r="48" spans="1:255" s="300" customFormat="1" ht="22.5" customHeight="1">
      <c r="A48" s="310" t="s">
        <v>199</v>
      </c>
      <c r="B48" s="311">
        <v>20000</v>
      </c>
      <c r="C48" s="309"/>
      <c r="IO48" s="126"/>
      <c r="IP48" s="126"/>
      <c r="IQ48" s="126"/>
      <c r="IR48" s="126"/>
      <c r="IS48" s="126"/>
      <c r="IT48" s="126"/>
      <c r="IU48" s="126"/>
    </row>
    <row r="49" spans="1:3" ht="22.5" customHeight="1">
      <c r="A49" s="310" t="s">
        <v>200</v>
      </c>
      <c r="B49" s="311">
        <f>+B50+B52</f>
        <v>161613</v>
      </c>
      <c r="C49" s="309"/>
    </row>
    <row r="50" spans="1:255" s="300" customFormat="1" ht="22.5" customHeight="1">
      <c r="A50" s="310" t="s">
        <v>195</v>
      </c>
      <c r="B50" s="311">
        <v>19563</v>
      </c>
      <c r="C50" s="309"/>
      <c r="IO50" s="126"/>
      <c r="IP50" s="126"/>
      <c r="IQ50" s="126"/>
      <c r="IR50" s="126"/>
      <c r="IS50" s="126"/>
      <c r="IT50" s="126"/>
      <c r="IU50" s="126"/>
    </row>
    <row r="51" spans="1:255" s="300" customFormat="1" ht="22.5" customHeight="1">
      <c r="A51" s="310" t="s">
        <v>196</v>
      </c>
      <c r="B51" s="311">
        <v>0</v>
      </c>
      <c r="C51" s="309"/>
      <c r="IO51" s="126"/>
      <c r="IP51" s="126"/>
      <c r="IQ51" s="126"/>
      <c r="IR51" s="126"/>
      <c r="IS51" s="126"/>
      <c r="IT51" s="126"/>
      <c r="IU51" s="126"/>
    </row>
    <row r="52" spans="1:255" s="300" customFormat="1" ht="22.5" customHeight="1">
      <c r="A52" s="310" t="s">
        <v>197</v>
      </c>
      <c r="B52" s="311">
        <v>142050</v>
      </c>
      <c r="C52" s="309"/>
      <c r="IO52" s="126"/>
      <c r="IP52" s="126"/>
      <c r="IQ52" s="126"/>
      <c r="IR52" s="126"/>
      <c r="IS52" s="126"/>
      <c r="IT52" s="126"/>
      <c r="IU52" s="126"/>
    </row>
    <row r="53" spans="1:255" s="300" customFormat="1" ht="22.5" customHeight="1">
      <c r="A53" s="310" t="s">
        <v>198</v>
      </c>
      <c r="B53" s="311">
        <v>0</v>
      </c>
      <c r="C53" s="309"/>
      <c r="IO53" s="126"/>
      <c r="IP53" s="126"/>
      <c r="IQ53" s="126"/>
      <c r="IR53" s="126"/>
      <c r="IS53" s="126"/>
      <c r="IT53" s="126"/>
      <c r="IU53" s="126"/>
    </row>
    <row r="54" spans="1:255" s="300" customFormat="1" ht="22.5" customHeight="1">
      <c r="A54" s="310" t="s">
        <v>199</v>
      </c>
      <c r="B54" s="311">
        <v>0</v>
      </c>
      <c r="C54" s="309"/>
      <c r="IO54" s="126"/>
      <c r="IP54" s="126"/>
      <c r="IQ54" s="126"/>
      <c r="IR54" s="126"/>
      <c r="IS54" s="126"/>
      <c r="IT54" s="126"/>
      <c r="IU54" s="126"/>
    </row>
    <row r="55" spans="1:3" ht="22.5" customHeight="1">
      <c r="A55" s="310" t="s">
        <v>201</v>
      </c>
      <c r="B55" s="311">
        <f>+B56+B58</f>
        <v>694094</v>
      </c>
      <c r="C55" s="309"/>
    </row>
    <row r="56" spans="1:255" s="300" customFormat="1" ht="22.5" customHeight="1">
      <c r="A56" s="310" t="s">
        <v>195</v>
      </c>
      <c r="B56" s="311">
        <f aca="true" t="shared" si="1" ref="B56:B60">+B44+B50</f>
        <v>314710</v>
      </c>
      <c r="C56" s="309"/>
      <c r="IO56" s="126"/>
      <c r="IP56" s="126"/>
      <c r="IQ56" s="126"/>
      <c r="IR56" s="126"/>
      <c r="IS56" s="126"/>
      <c r="IT56" s="126"/>
      <c r="IU56" s="126"/>
    </row>
    <row r="57" spans="1:255" s="300" customFormat="1" ht="22.5" customHeight="1">
      <c r="A57" s="310" t="s">
        <v>196</v>
      </c>
      <c r="B57" s="311">
        <f t="shared" si="1"/>
        <v>3495</v>
      </c>
      <c r="C57" s="309"/>
      <c r="IO57" s="126"/>
      <c r="IP57" s="126"/>
      <c r="IQ57" s="126"/>
      <c r="IR57" s="126"/>
      <c r="IS57" s="126"/>
      <c r="IT57" s="126"/>
      <c r="IU57" s="126"/>
    </row>
    <row r="58" spans="1:255" s="300" customFormat="1" ht="22.5" customHeight="1">
      <c r="A58" s="310" t="s">
        <v>197</v>
      </c>
      <c r="B58" s="311">
        <f t="shared" si="1"/>
        <v>379384</v>
      </c>
      <c r="C58" s="309"/>
      <c r="IO58" s="126"/>
      <c r="IP58" s="126"/>
      <c r="IQ58" s="126"/>
      <c r="IR58" s="126"/>
      <c r="IS58" s="126"/>
      <c r="IT58" s="126"/>
      <c r="IU58" s="126"/>
    </row>
    <row r="59" spans="1:255" s="300" customFormat="1" ht="22.5" customHeight="1">
      <c r="A59" s="310" t="s">
        <v>198</v>
      </c>
      <c r="B59" s="311">
        <f t="shared" si="1"/>
        <v>50300</v>
      </c>
      <c r="C59" s="309"/>
      <c r="IO59" s="126"/>
      <c r="IP59" s="126"/>
      <c r="IQ59" s="126"/>
      <c r="IR59" s="126"/>
      <c r="IS59" s="126"/>
      <c r="IT59" s="126"/>
      <c r="IU59" s="126"/>
    </row>
    <row r="60" spans="1:255" s="300" customFormat="1" ht="22.5" customHeight="1">
      <c r="A60" s="310" t="s">
        <v>199</v>
      </c>
      <c r="B60" s="311">
        <f t="shared" si="1"/>
        <v>20000</v>
      </c>
      <c r="C60" s="309"/>
      <c r="IO60" s="126"/>
      <c r="IP60" s="126"/>
      <c r="IQ60" s="126"/>
      <c r="IR60" s="126"/>
      <c r="IS60" s="126"/>
      <c r="IT60" s="126"/>
      <c r="IU60" s="126"/>
    </row>
  </sheetData>
  <sheetProtection/>
  <mergeCells count="2">
    <mergeCell ref="A2:C2"/>
    <mergeCell ref="A3:B3"/>
  </mergeCells>
  <printOptions horizontalCentered="1"/>
  <pageMargins left="0.39" right="0.39" top="0.7900000000000001" bottom="0.59" header="0" footer="0.39"/>
  <pageSetup firstPageNumber="0" useFirstPageNumber="1" fitToHeight="0" fitToWidth="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ytczj</dc:creator>
  <cp:keywords/>
  <dc:description/>
  <cp:lastModifiedBy>y</cp:lastModifiedBy>
  <cp:lastPrinted>2019-12-11T14:57:55Z</cp:lastPrinted>
  <dcterms:created xsi:type="dcterms:W3CDTF">2010-01-01T08:09:19Z</dcterms:created>
  <dcterms:modified xsi:type="dcterms:W3CDTF">2024-01-10T07:41:40Z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true</vt:bool>
  </property>
  <property fmtid="{D5CDD505-2E9C-101B-9397-08002B2CF9AE}" pid="5" name="I">
    <vt:lpwstr>2BD9BA9F29C54D55AA4F912F7F3565AD_12</vt:lpwstr>
  </property>
</Properties>
</file>